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100" windowWidth="15180" windowHeight="8840" firstSheet="1" activeTab="1"/>
  </bookViews>
  <sheets>
    <sheet name="PROJECTED CASH FLOW" sheetId="1" r:id="rId1"/>
    <sheet name="Acutal Cash Flow" sheetId="2" r:id="rId2"/>
  </sheets>
  <externalReferences>
    <externalReference r:id="rId5"/>
  </externalReferences>
  <definedNames>
    <definedName name="_xlnm.Print_Area" localSheetId="1">'Acutal Cash Flow'!$A$1:$I$99</definedName>
    <definedName name="_xlnm.Print_Area" localSheetId="0">'PROJECTED CASH FLOW'!$A$1:$I$82</definedName>
  </definedNames>
  <calcPr fullCalcOnLoad="1"/>
</workbook>
</file>

<file path=xl/comments2.xml><?xml version="1.0" encoding="utf-8"?>
<comments xmlns="http://schemas.openxmlformats.org/spreadsheetml/2006/main">
  <authors>
    <author>Volunteer Station</author>
  </authors>
  <commentList>
    <comment ref="B17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Jalonen</t>
        </r>
      </text>
    </comment>
    <comment ref="B20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Hendricks</t>
        </r>
      </text>
    </comment>
    <comment ref="B39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Property Taxes/Ins. 
Habitat 500 Meals</t>
        </r>
      </text>
    </comment>
    <comment ref="B85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Woods</t>
        </r>
      </text>
    </comment>
    <comment ref="C17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VanAnda</t>
        </r>
      </text>
    </comment>
    <comment ref="C63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Rental Space for Caravanners
</t>
        </r>
      </text>
    </comment>
    <comment ref="C59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Newsletter
</t>
        </r>
      </text>
    </comment>
    <comment ref="C74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Late Pymt/Interest US Bank</t>
        </r>
      </text>
    </comment>
    <comment ref="D18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VanAnda
</t>
        </r>
      </text>
    </comment>
    <comment ref="D24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Lake Country Power $1000
US Bank  $500
</t>
        </r>
      </text>
    </comment>
    <comment ref="D39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Property Tax Hendricks</t>
        </r>
      </text>
    </comment>
    <comment ref="E15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Hendricks</t>
        </r>
      </text>
    </comment>
    <comment ref="E39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Hibbing DEED Reimbursement of payments to Barr</t>
        </r>
      </text>
    </comment>
    <comment ref="E59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Newsletter $438
</t>
        </r>
      </text>
    </comment>
    <comment ref="E63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Warrenty expense</t>
        </r>
      </text>
    </comment>
    <comment ref="E74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Bank Transfer Fee
</t>
        </r>
      </text>
    </comment>
    <comment ref="E78" authorId="0">
      <text>
        <r>
          <rPr>
            <b/>
            <sz val="8"/>
            <rFont val="Tahoma"/>
            <family val="0"/>
          </rPr>
          <t>Volunteer Station:</t>
        </r>
        <r>
          <rPr>
            <sz val="8"/>
            <rFont val="Tahoma"/>
            <family val="0"/>
          </rPr>
          <t xml:space="preserve">
Deposit</t>
        </r>
      </text>
    </comment>
  </commentList>
</comments>
</file>

<file path=xl/sharedStrings.xml><?xml version="1.0" encoding="utf-8"?>
<sst xmlns="http://schemas.openxmlformats.org/spreadsheetml/2006/main" count="170" uniqueCount="114">
  <si>
    <t>Postage &amp; Shipping</t>
  </si>
  <si>
    <t>Occupancy</t>
  </si>
  <si>
    <t>Office Equipment Expense</t>
  </si>
  <si>
    <t>Other Gen &amp; Admin Expense</t>
  </si>
  <si>
    <t>DISBURSEMENTS for Fundraising</t>
  </si>
  <si>
    <t xml:space="preserve">Fundraising Letter </t>
  </si>
  <si>
    <t>Construction Equipment</t>
  </si>
  <si>
    <t>DISBURSEMENTS Other</t>
  </si>
  <si>
    <t>Cost of Construction (cash)</t>
  </si>
  <si>
    <t>Purchase of Lots for Building</t>
  </si>
  <si>
    <t>Purchase of Homes for Rehab</t>
  </si>
  <si>
    <t>Closing Costs</t>
  </si>
  <si>
    <t>Haiti Relief</t>
  </si>
  <si>
    <t>Barr Engineering (DEED Grant)</t>
  </si>
  <si>
    <t>Truck Payment</t>
  </si>
  <si>
    <t>Loan Principal Payments (HFH-MN)</t>
  </si>
  <si>
    <t>Loan Fee (HFH-MN)</t>
  </si>
  <si>
    <t>Capital Expenses</t>
  </si>
  <si>
    <t>TOTAL DISBURSEMENTS</t>
  </si>
  <si>
    <t>NET CASH FOR THE PERIOD</t>
  </si>
  <si>
    <t>ENDING CASH</t>
  </si>
  <si>
    <t>Fiscal Year 2011</t>
  </si>
  <si>
    <t>Projected Cash Flow</t>
  </si>
  <si>
    <t>CDBG-Lots</t>
  </si>
  <si>
    <t>Funding for Home Construction</t>
  </si>
  <si>
    <t>RECEIPTS from Revenue</t>
  </si>
  <si>
    <t>Wages Executive Director</t>
  </si>
  <si>
    <t>Wages Construction Manager</t>
  </si>
  <si>
    <t>FICA</t>
  </si>
  <si>
    <t xml:space="preserve">Liability, WC &amp; Property Insurance </t>
  </si>
  <si>
    <t>Volunteer Medical/Disability</t>
  </si>
  <si>
    <t>Surveys, Title Searches &amp; Ins.</t>
  </si>
  <si>
    <t>Recording Fees &amp; Closing Costs</t>
  </si>
  <si>
    <t>Property Taxes</t>
  </si>
  <si>
    <t>VISTA/Grant Application Fees</t>
  </si>
  <si>
    <t>Community Awareness (Memberships)</t>
  </si>
  <si>
    <t>Community Awareness (Newsletters)</t>
  </si>
  <si>
    <t>Conferences &amp; Meetings</t>
  </si>
  <si>
    <t>Truck Insurance</t>
  </si>
  <si>
    <t>Office Rent</t>
  </si>
  <si>
    <t>Office Utilities</t>
  </si>
  <si>
    <t>Office Equipment</t>
  </si>
  <si>
    <t>Gas for Truck</t>
  </si>
  <si>
    <t>Purchase of Home for Rehab</t>
  </si>
  <si>
    <t>Truck Payments</t>
  </si>
  <si>
    <t>ENDING CASH (projected)</t>
  </si>
  <si>
    <t>Projected</t>
  </si>
  <si>
    <t>CDGB - Lots</t>
  </si>
  <si>
    <t>CDBG - VA Rehab House Purchase</t>
  </si>
  <si>
    <t>CDGB - Materials</t>
  </si>
  <si>
    <t>Grants - Other</t>
  </si>
  <si>
    <t>July - Oct</t>
  </si>
  <si>
    <t>Fiscal Year 2010</t>
  </si>
  <si>
    <t>Actual Cash Flow</t>
  </si>
  <si>
    <t>Month:</t>
  </si>
  <si>
    <t>July</t>
  </si>
  <si>
    <t>August</t>
  </si>
  <si>
    <t>September</t>
  </si>
  <si>
    <t>October</t>
  </si>
  <si>
    <t>Year total</t>
  </si>
  <si>
    <t>Cash on Hand (beginning cash)</t>
  </si>
  <si>
    <t>RECEIPTS from Support</t>
  </si>
  <si>
    <t>Individuals</t>
  </si>
  <si>
    <t>Solicitation Letter</t>
  </si>
  <si>
    <t>Fundraising Dinner</t>
  </si>
  <si>
    <t>Habitat 500</t>
  </si>
  <si>
    <t>Businesses</t>
  </si>
  <si>
    <t>Churches</t>
  </si>
  <si>
    <t>Civic Organizations</t>
  </si>
  <si>
    <t>United Way</t>
  </si>
  <si>
    <t>Wells Fargo</t>
  </si>
  <si>
    <t>FHLB</t>
  </si>
  <si>
    <t>AEOA</t>
  </si>
  <si>
    <t>FAIM</t>
  </si>
  <si>
    <t>Softwood Lumber</t>
  </si>
  <si>
    <t>Thrivent</t>
  </si>
  <si>
    <t>RECEIPTS from Other Revenue</t>
  </si>
  <si>
    <t>Merchandise Sales</t>
  </si>
  <si>
    <t>Sales of Donated Items</t>
  </si>
  <si>
    <t>Interest earned</t>
  </si>
  <si>
    <t>RECEIPTS from other sources</t>
  </si>
  <si>
    <t>Homeowner Payments</t>
  </si>
  <si>
    <t>Homeowner Deposits</t>
  </si>
  <si>
    <t>Employee Advance</t>
  </si>
  <si>
    <t>HFH-MN loan (new)</t>
  </si>
  <si>
    <t>Other receipts</t>
  </si>
  <si>
    <t>Habitat 500 Pass Through</t>
  </si>
  <si>
    <t>Refunds/Reimbursements</t>
  </si>
  <si>
    <t>TOTAL RECEIPTS</t>
  </si>
  <si>
    <t>DISBURSEMENTS for Payroll</t>
  </si>
  <si>
    <t xml:space="preserve">Wages/Employment Taxes </t>
  </si>
  <si>
    <t>Unemployment Insurance</t>
  </si>
  <si>
    <t>Workers' Comp</t>
  </si>
  <si>
    <t>Travel &amp; Mileage</t>
  </si>
  <si>
    <t>DISBURSEMENTS for Program</t>
  </si>
  <si>
    <t>Liability/Property Insurance</t>
  </si>
  <si>
    <t>Directors/Officers Insurance</t>
  </si>
  <si>
    <t>Truck Expense</t>
  </si>
  <si>
    <t>Small Tools</t>
  </si>
  <si>
    <t>Surveys &amp; Title Searches</t>
  </si>
  <si>
    <t>Recording Fees</t>
  </si>
  <si>
    <t>Family Selection &amp; Support</t>
  </si>
  <si>
    <t>Application Fee (FHLB Vista)</t>
  </si>
  <si>
    <t>21st Century Loan Fee</t>
  </si>
  <si>
    <t>Community Awareness</t>
  </si>
  <si>
    <t>Volunteer Recognition</t>
  </si>
  <si>
    <t>International Tithe</t>
  </si>
  <si>
    <t>Conferences, Meetings &amp;Training</t>
  </si>
  <si>
    <t>Other Program Expense</t>
  </si>
  <si>
    <t>DISBURSEMENTS for Gen &amp; Admin</t>
  </si>
  <si>
    <t>Accounting Fees</t>
  </si>
  <si>
    <t>General Liability/Property Ins.</t>
  </si>
  <si>
    <t>Office Supplies</t>
  </si>
  <si>
    <t>Telephone/Internet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</si>
</sst>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0_);\(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20"/>
      <name val="Arial"/>
      <family val="2"/>
    </font>
    <font>
      <b/>
      <sz val="8"/>
      <color indexed="12"/>
      <name val="Arial"/>
      <family val="2"/>
    </font>
    <font>
      <b/>
      <sz val="8"/>
      <color indexed="2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7" fontId="4" fillId="0" borderId="1" xfId="0" applyNumberFormat="1" applyFont="1" applyBorder="1" applyAlignment="1">
      <alignment horizontal="center"/>
    </xf>
    <xf numFmtId="37" fontId="4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5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5" fillId="0" borderId="6" xfId="0" applyNumberFormat="1" applyFont="1" applyFill="1" applyBorder="1" applyAlignment="1">
      <alignment/>
    </xf>
    <xf numFmtId="37" fontId="5" fillId="0" borderId="6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37" fontId="5" fillId="0" borderId="8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37" fontId="6" fillId="0" borderId="9" xfId="0" applyNumberFormat="1" applyFont="1" applyBorder="1" applyAlignment="1">
      <alignment/>
    </xf>
    <xf numFmtId="37" fontId="8" fillId="2" borderId="1" xfId="0" applyNumberFormat="1" applyFont="1" applyFill="1" applyBorder="1" applyAlignment="1">
      <alignment/>
    </xf>
    <xf numFmtId="37" fontId="6" fillId="2" borderId="1" xfId="0" applyNumberFormat="1" applyFont="1" applyFill="1" applyBorder="1" applyAlignment="1">
      <alignment/>
    </xf>
    <xf numFmtId="37" fontId="6" fillId="2" borderId="2" xfId="0" applyNumberFormat="1" applyFont="1" applyFill="1" applyBorder="1" applyAlignment="1">
      <alignment/>
    </xf>
    <xf numFmtId="37" fontId="5" fillId="0" borderId="1" xfId="0" applyNumberFormat="1" applyFont="1" applyBorder="1" applyAlignment="1">
      <alignment/>
    </xf>
    <xf numFmtId="37" fontId="6" fillId="3" borderId="2" xfId="0" applyNumberFormat="1" applyFont="1" applyFill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1" fillId="0" borderId="2" xfId="0" applyNumberFormat="1" applyFont="1" applyFill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8" xfId="0" applyNumberFormat="1" applyFont="1" applyFill="1" applyBorder="1" applyAlignment="1">
      <alignment/>
    </xf>
    <xf numFmtId="37" fontId="6" fillId="0" borderId="9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9" fontId="6" fillId="0" borderId="1" xfId="0" applyNumberFormat="1" applyFont="1" applyBorder="1" applyAlignment="1">
      <alignment/>
    </xf>
    <xf numFmtId="39" fontId="6" fillId="0" borderId="1" xfId="0" applyNumberFormat="1" applyFont="1" applyFill="1" applyBorder="1" applyAlignment="1">
      <alignment/>
    </xf>
    <xf numFmtId="39" fontId="6" fillId="0" borderId="8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6" fillId="0" borderId="0" xfId="0" applyNumberFormat="1" applyFont="1" applyAlignment="1">
      <alignment/>
    </xf>
    <xf numFmtId="37" fontId="5" fillId="3" borderId="1" xfId="0" applyNumberFormat="1" applyFont="1" applyFill="1" applyBorder="1" applyAlignment="1">
      <alignment/>
    </xf>
    <xf numFmtId="37" fontId="6" fillId="3" borderId="1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6" fillId="0" borderId="2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9" fillId="0" borderId="1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37" fontId="0" fillId="0" borderId="8" xfId="0" applyNumberFormat="1" applyBorder="1" applyAlignment="1">
      <alignment/>
    </xf>
    <xf numFmtId="37" fontId="0" fillId="0" borderId="3" xfId="0" applyNumberFormat="1" applyFill="1" applyBorder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16" xfId="0" applyNumberFormat="1" applyFont="1" applyBorder="1" applyAlignment="1">
      <alignment/>
    </xf>
    <xf numFmtId="37" fontId="5" fillId="0" borderId="17" xfId="0" applyNumberFormat="1" applyFont="1" applyBorder="1" applyAlignment="1">
      <alignment/>
    </xf>
    <xf numFmtId="37" fontId="6" fillId="2" borderId="1" xfId="0" applyNumberFormat="1" applyFont="1" applyFill="1" applyBorder="1" applyAlignment="1">
      <alignment/>
    </xf>
    <xf numFmtId="37" fontId="5" fillId="0" borderId="1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4" fillId="0" borderId="18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santhompson\Library\Mail%20Downloads\FY%202011%20Projected%20Cash%20Budget%2011-1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ED CASH FLOW"/>
      <sheetName val="Acutal Cash Flow"/>
      <sheetName val="House Production"/>
      <sheetName val="Cost of Home per month "/>
    </sheetNames>
    <sheetDataSet>
      <sheetData sheetId="2">
        <row r="88">
          <cell r="D88">
            <v>73332</v>
          </cell>
          <cell r="E88">
            <v>63037</v>
          </cell>
          <cell r="F88">
            <v>25000</v>
          </cell>
          <cell r="G88">
            <v>10000</v>
          </cell>
        </row>
        <row r="90">
          <cell r="D90">
            <v>32000</v>
          </cell>
          <cell r="E90">
            <v>42200</v>
          </cell>
          <cell r="F90">
            <v>58500</v>
          </cell>
          <cell r="G90">
            <v>46100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3"/>
  <sheetViews>
    <sheetView workbookViewId="0" topLeftCell="A1">
      <pane xSplit="3620" ySplit="960" topLeftCell="B1" activePane="bottomRight" state="split"/>
      <selection pane="topLeft" activeCell="A2" sqref="A2"/>
      <selection pane="topRight" activeCell="F1" sqref="F1:M16384"/>
      <selection pane="bottomLeft" activeCell="A46" sqref="A46"/>
      <selection pane="bottomRight" activeCell="K12" sqref="K12"/>
    </sheetView>
  </sheetViews>
  <sheetFormatPr defaultColWidth="11.421875" defaultRowHeight="12.75"/>
  <cols>
    <col min="1" max="1" width="31.7109375" style="3" customWidth="1"/>
    <col min="2" max="2" width="11.7109375" style="3" customWidth="1"/>
    <col min="3" max="3" width="11.421875" style="3" customWidth="1"/>
    <col min="4" max="6" width="11.7109375" style="3" customWidth="1"/>
    <col min="7" max="16384" width="9.140625" style="3" customWidth="1"/>
  </cols>
  <sheetData>
    <row r="1" spans="1:39" ht="20.25" customHeight="1">
      <c r="A1" s="1" t="s">
        <v>21</v>
      </c>
      <c r="B1" s="2" t="s">
        <v>22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12" customFormat="1" ht="12" customHeight="1">
      <c r="A2" s="7" t="s">
        <v>54</v>
      </c>
      <c r="B2" s="8" t="s">
        <v>55</v>
      </c>
      <c r="C2" s="8" t="s">
        <v>56</v>
      </c>
      <c r="D2" s="8" t="s">
        <v>57</v>
      </c>
      <c r="E2" s="8" t="s">
        <v>58</v>
      </c>
      <c r="F2" s="9" t="s">
        <v>59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6.75" customHeight="1" thickBot="1">
      <c r="A3" s="13"/>
      <c r="B3" s="13"/>
      <c r="C3" s="13"/>
      <c r="D3" s="13"/>
      <c r="E3" s="13"/>
      <c r="F3" s="14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2" customHeight="1" thickBot="1" thickTop="1">
      <c r="A4" s="15" t="s">
        <v>60</v>
      </c>
      <c r="B4" s="16">
        <v>146916</v>
      </c>
      <c r="C4" s="17">
        <f>B82</f>
        <v>141040.79249999998</v>
      </c>
      <c r="D4" s="17">
        <f>C82</f>
        <v>150256.08499999996</v>
      </c>
      <c r="E4" s="17">
        <f>D82</f>
        <v>120388.07749999996</v>
      </c>
      <c r="F4" s="18">
        <f>B4</f>
        <v>146916</v>
      </c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" customHeight="1" thickTop="1">
      <c r="A5" s="19"/>
      <c r="B5" s="20"/>
      <c r="C5" s="20"/>
      <c r="D5" s="20"/>
      <c r="E5" s="20"/>
      <c r="F5" s="21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" customHeight="1">
      <c r="A6" s="22" t="s">
        <v>61</v>
      </c>
      <c r="B6" s="23"/>
      <c r="C6" s="23"/>
      <c r="D6" s="23"/>
      <c r="E6" s="23"/>
      <c r="F6" s="2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" customHeight="1">
      <c r="A7" s="25" t="s">
        <v>62</v>
      </c>
      <c r="B7" s="12">
        <v>2000</v>
      </c>
      <c r="C7" s="12">
        <v>2000</v>
      </c>
      <c r="D7" s="12">
        <v>2000</v>
      </c>
      <c r="E7" s="12">
        <v>2000</v>
      </c>
      <c r="F7" s="26">
        <f aca="true" t="shared" si="0" ref="F7:F16">SUM(B7:E7)</f>
        <v>8000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" customHeight="1">
      <c r="A8" s="25" t="s">
        <v>63</v>
      </c>
      <c r="B8" s="12"/>
      <c r="C8" s="12"/>
      <c r="D8" s="12"/>
      <c r="E8" s="12"/>
      <c r="F8" s="26">
        <f t="shared" si="0"/>
        <v>0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2" customHeight="1">
      <c r="A9" s="25" t="s">
        <v>64</v>
      </c>
      <c r="B9" s="12"/>
      <c r="C9" s="12"/>
      <c r="D9" s="12"/>
      <c r="E9" s="12"/>
      <c r="F9" s="26">
        <f t="shared" si="0"/>
        <v>0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2" customHeight="1">
      <c r="A10" s="25" t="s">
        <v>65</v>
      </c>
      <c r="B10" s="12">
        <f>8000-8000</f>
        <v>0</v>
      </c>
      <c r="C10" s="12"/>
      <c r="D10" s="12">
        <v>18000</v>
      </c>
      <c r="E10" s="12"/>
      <c r="F10" s="26">
        <f t="shared" si="0"/>
        <v>18000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2" customHeight="1">
      <c r="A11" s="25" t="s">
        <v>66</v>
      </c>
      <c r="B11" s="12">
        <v>275</v>
      </c>
      <c r="C11" s="12">
        <v>275</v>
      </c>
      <c r="D11" s="12">
        <v>275</v>
      </c>
      <c r="E11" s="12">
        <v>275</v>
      </c>
      <c r="F11" s="26">
        <f t="shared" si="0"/>
        <v>1100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2" customHeight="1">
      <c r="A12" s="25" t="s">
        <v>67</v>
      </c>
      <c r="B12" s="12">
        <v>500</v>
      </c>
      <c r="C12" s="12">
        <v>500</v>
      </c>
      <c r="D12" s="12">
        <v>500</v>
      </c>
      <c r="E12" s="12">
        <v>500</v>
      </c>
      <c r="F12" s="26">
        <f t="shared" si="0"/>
        <v>2000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>
      <c r="A13" s="25" t="s">
        <v>68</v>
      </c>
      <c r="B13" s="12">
        <v>25</v>
      </c>
      <c r="C13" s="12">
        <v>25</v>
      </c>
      <c r="D13" s="12">
        <v>25</v>
      </c>
      <c r="E13" s="12">
        <v>25</v>
      </c>
      <c r="F13" s="26">
        <f t="shared" si="0"/>
        <v>100</v>
      </c>
      <c r="G13" s="6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2" customHeight="1">
      <c r="A14" s="25" t="s">
        <v>69</v>
      </c>
      <c r="B14" s="12">
        <v>4544</v>
      </c>
      <c r="C14" s="12"/>
      <c r="D14" s="12"/>
      <c r="E14" s="12">
        <v>4544</v>
      </c>
      <c r="F14" s="26">
        <f t="shared" si="0"/>
        <v>9088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2" customHeight="1">
      <c r="A15" s="65" t="s">
        <v>23</v>
      </c>
      <c r="B15" s="12">
        <v>24000</v>
      </c>
      <c r="C15" s="12"/>
      <c r="D15" s="12"/>
      <c r="E15" s="12"/>
      <c r="F15" s="26">
        <f t="shared" si="0"/>
        <v>24000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2" customHeight="1">
      <c r="A16" s="25" t="s">
        <v>24</v>
      </c>
      <c r="B16" s="12">
        <f>'[1]House Production'!D88</f>
        <v>73332</v>
      </c>
      <c r="C16" s="12">
        <f>'[1]House Production'!E88</f>
        <v>63037</v>
      </c>
      <c r="D16" s="12">
        <f>'[1]House Production'!F88</f>
        <v>25000</v>
      </c>
      <c r="E16" s="12">
        <f>'[1]House Production'!G88</f>
        <v>10000</v>
      </c>
      <c r="F16" s="26">
        <f t="shared" si="0"/>
        <v>171369</v>
      </c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2:39" ht="12" customHeight="1">
      <c r="B17" s="12"/>
      <c r="C17" s="12"/>
      <c r="D17" s="12"/>
      <c r="E17" s="12"/>
      <c r="F17" s="26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2" customHeight="1">
      <c r="A18" s="22" t="s">
        <v>25</v>
      </c>
      <c r="B18" s="23"/>
      <c r="C18" s="23"/>
      <c r="D18" s="23"/>
      <c r="E18" s="23"/>
      <c r="F18" s="24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2" customHeight="1">
      <c r="A19" s="25" t="s">
        <v>77</v>
      </c>
      <c r="B19" s="12">
        <v>25</v>
      </c>
      <c r="C19" s="12">
        <v>25</v>
      </c>
      <c r="D19" s="12">
        <v>25</v>
      </c>
      <c r="E19" s="12">
        <v>25</v>
      </c>
      <c r="F19" s="26">
        <f>SUM(B19:E19)</f>
        <v>100</v>
      </c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2" customHeight="1">
      <c r="A20" s="25" t="s">
        <v>78</v>
      </c>
      <c r="B20" s="12"/>
      <c r="C20" s="12"/>
      <c r="D20" s="12"/>
      <c r="E20" s="12">
        <v>500</v>
      </c>
      <c r="F20" s="26">
        <f>SUM(B20:E20)</f>
        <v>500</v>
      </c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2" customHeight="1">
      <c r="A21" s="25" t="s">
        <v>79</v>
      </c>
      <c r="B21" s="12">
        <v>0</v>
      </c>
      <c r="C21" s="12">
        <v>0</v>
      </c>
      <c r="D21" s="12">
        <v>0</v>
      </c>
      <c r="E21" s="12">
        <v>0</v>
      </c>
      <c r="F21" s="26">
        <f>SUM(B21:E21)</f>
        <v>0</v>
      </c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2" customHeight="1">
      <c r="A22" s="25"/>
      <c r="B22" s="12"/>
      <c r="C22" s="12"/>
      <c r="D22" s="12"/>
      <c r="E22" s="12"/>
      <c r="F22" s="26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29" customFormat="1" ht="12" customHeight="1">
      <c r="A23" s="22" t="s">
        <v>80</v>
      </c>
      <c r="B23" s="23"/>
      <c r="C23" s="23"/>
      <c r="D23" s="23"/>
      <c r="E23" s="23"/>
      <c r="F23" s="24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ht="12" customHeight="1">
      <c r="A24" s="25" t="s">
        <v>81</v>
      </c>
      <c r="B24" s="12">
        <v>7481</v>
      </c>
      <c r="C24" s="12">
        <v>7481</v>
      </c>
      <c r="D24" s="12">
        <v>7481</v>
      </c>
      <c r="E24" s="12">
        <v>7481</v>
      </c>
      <c r="F24" s="30">
        <f>SUM(B24:E24)</f>
        <v>29924</v>
      </c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2.75" customHeight="1" thickBot="1">
      <c r="A25" s="25" t="s">
        <v>84</v>
      </c>
      <c r="B25" s="20"/>
      <c r="C25" s="20"/>
      <c r="E25" s="54">
        <v>70000</v>
      </c>
      <c r="F25" s="30">
        <f>SUM(B25:E25)</f>
        <v>70000</v>
      </c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2" customHeight="1" thickBot="1">
      <c r="A26" s="39" t="s">
        <v>88</v>
      </c>
      <c r="B26" s="40">
        <f>SUM(B6:B25)</f>
        <v>112182</v>
      </c>
      <c r="C26" s="66">
        <f>SUM(C6:C25)</f>
        <v>73343</v>
      </c>
      <c r="D26" s="66">
        <f>SUM(D6:D25)</f>
        <v>53306</v>
      </c>
      <c r="E26" s="66">
        <f>SUM(E6:E25)</f>
        <v>95350</v>
      </c>
      <c r="F26" s="67">
        <f>SUM(B26:E26)</f>
        <v>334181</v>
      </c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2:39" ht="12" customHeight="1">
      <c r="B27" s="41"/>
      <c r="C27" s="41"/>
      <c r="D27" s="41"/>
      <c r="E27" s="41"/>
      <c r="F27" s="42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9" s="43" customFormat="1" ht="12" customHeight="1">
      <c r="A28" s="22" t="s">
        <v>89</v>
      </c>
      <c r="B28" s="23"/>
      <c r="C28" s="23"/>
      <c r="D28" s="23"/>
      <c r="E28" s="23"/>
      <c r="F28" s="24"/>
      <c r="G28" s="5"/>
      <c r="H28" s="6"/>
      <c r="I28" s="6"/>
    </row>
    <row r="29" spans="1:9" s="43" customFormat="1" ht="12" customHeight="1">
      <c r="A29" s="25" t="s">
        <v>26</v>
      </c>
      <c r="B29" s="44">
        <v>4130</v>
      </c>
      <c r="C29" s="44">
        <v>4130</v>
      </c>
      <c r="D29" s="44">
        <v>4130</v>
      </c>
      <c r="E29" s="44">
        <v>4130</v>
      </c>
      <c r="F29" s="21">
        <f aca="true" t="shared" si="1" ref="F29:F34">SUM(B29:E29)</f>
        <v>16520</v>
      </c>
      <c r="G29" s="47"/>
      <c r="H29" s="6"/>
      <c r="I29" s="6"/>
    </row>
    <row r="30" spans="1:9" s="43" customFormat="1" ht="12" customHeight="1">
      <c r="A30" s="25" t="s">
        <v>27</v>
      </c>
      <c r="B30" s="44">
        <v>3125</v>
      </c>
      <c r="C30" s="44">
        <v>3125</v>
      </c>
      <c r="D30" s="44">
        <v>3125</v>
      </c>
      <c r="E30" s="44">
        <v>3125</v>
      </c>
      <c r="F30" s="21">
        <f t="shared" si="1"/>
        <v>12500</v>
      </c>
      <c r="G30" s="47"/>
      <c r="H30" s="6"/>
      <c r="I30" s="6"/>
    </row>
    <row r="31" spans="1:9" s="43" customFormat="1" ht="12" customHeight="1">
      <c r="A31" s="25" t="s">
        <v>28</v>
      </c>
      <c r="B31" s="13">
        <f>(B29+B30)*0.0765</f>
        <v>555.0074999999999</v>
      </c>
      <c r="C31" s="13">
        <f>(C29+C30)*0.0765</f>
        <v>555.0074999999999</v>
      </c>
      <c r="D31" s="13">
        <f>(D29+D30)*0.0765</f>
        <v>555.0074999999999</v>
      </c>
      <c r="E31" s="13">
        <f>(E29+E30)*0.0765</f>
        <v>555.0074999999999</v>
      </c>
      <c r="F31" s="30">
        <f t="shared" si="1"/>
        <v>2220.0299999999997</v>
      </c>
      <c r="G31" s="47"/>
      <c r="H31" s="6"/>
      <c r="I31" s="6"/>
    </row>
    <row r="32" spans="1:9" s="43" customFormat="1" ht="12" customHeight="1">
      <c r="A32" s="65" t="s">
        <v>91</v>
      </c>
      <c r="B32" s="13">
        <v>50</v>
      </c>
      <c r="C32" s="13">
        <v>50</v>
      </c>
      <c r="D32" s="13">
        <v>50</v>
      </c>
      <c r="E32" s="13">
        <v>50</v>
      </c>
      <c r="F32" s="30">
        <f t="shared" si="1"/>
        <v>200</v>
      </c>
      <c r="G32" s="5"/>
      <c r="H32" s="6"/>
      <c r="I32" s="6"/>
    </row>
    <row r="33" spans="1:9" s="43" customFormat="1" ht="12" customHeight="1">
      <c r="A33" s="25" t="s">
        <v>92</v>
      </c>
      <c r="B33" s="13"/>
      <c r="C33" s="13"/>
      <c r="D33" s="13"/>
      <c r="E33" s="13"/>
      <c r="F33" s="30">
        <f t="shared" si="1"/>
        <v>0</v>
      </c>
      <c r="G33" s="5"/>
      <c r="H33" s="6"/>
      <c r="I33" s="6"/>
    </row>
    <row r="34" spans="1:9" s="43" customFormat="1" ht="12" customHeight="1">
      <c r="A34" s="25" t="s">
        <v>93</v>
      </c>
      <c r="B34" s="13">
        <v>700</v>
      </c>
      <c r="C34" s="13">
        <v>700</v>
      </c>
      <c r="D34" s="13">
        <v>700</v>
      </c>
      <c r="E34" s="13">
        <v>700</v>
      </c>
      <c r="F34" s="30">
        <f t="shared" si="1"/>
        <v>2800</v>
      </c>
      <c r="G34" s="5"/>
      <c r="H34" s="6"/>
      <c r="I34" s="6"/>
    </row>
    <row r="35" spans="1:9" s="43" customFormat="1" ht="12" customHeight="1">
      <c r="A35" s="25"/>
      <c r="B35" s="13"/>
      <c r="C35" s="13"/>
      <c r="D35" s="13"/>
      <c r="E35" s="13"/>
      <c r="F35" s="30"/>
      <c r="G35" s="5"/>
      <c r="H35" s="6"/>
      <c r="I35" s="6"/>
    </row>
    <row r="36" spans="1:9" s="43" customFormat="1" ht="12" customHeight="1">
      <c r="A36" s="22" t="s">
        <v>94</v>
      </c>
      <c r="B36" s="49"/>
      <c r="C36" s="23"/>
      <c r="D36" s="23"/>
      <c r="E36" s="23"/>
      <c r="F36" s="24"/>
      <c r="G36" s="5"/>
      <c r="H36" s="6"/>
      <c r="I36" s="6"/>
    </row>
    <row r="37" spans="1:9" s="43" customFormat="1" ht="12" customHeight="1">
      <c r="A37" s="65" t="s">
        <v>29</v>
      </c>
      <c r="B37" s="48"/>
      <c r="C37" s="36"/>
      <c r="D37" s="36">
        <v>1500</v>
      </c>
      <c r="E37" s="36"/>
      <c r="F37" s="30">
        <f aca="true" t="shared" si="2" ref="F37:F49">SUM(B37:E37)</f>
        <v>1500</v>
      </c>
      <c r="G37" s="5"/>
      <c r="H37" s="6"/>
      <c r="I37" s="6"/>
    </row>
    <row r="38" spans="1:9" s="43" customFormat="1" ht="12" customHeight="1">
      <c r="A38" s="65" t="s">
        <v>30</v>
      </c>
      <c r="B38" s="48"/>
      <c r="C38" s="36"/>
      <c r="D38" s="36">
        <v>150</v>
      </c>
      <c r="E38" s="36"/>
      <c r="F38" s="30">
        <f t="shared" si="2"/>
        <v>150</v>
      </c>
      <c r="G38" s="5"/>
      <c r="H38" s="6"/>
      <c r="I38" s="6"/>
    </row>
    <row r="39" spans="1:9" s="43" customFormat="1" ht="12" customHeight="1">
      <c r="A39" s="65" t="s">
        <v>31</v>
      </c>
      <c r="B39" s="48"/>
      <c r="C39" s="36">
        <v>800</v>
      </c>
      <c r="D39" s="36"/>
      <c r="E39" s="36"/>
      <c r="F39" s="30">
        <f t="shared" si="2"/>
        <v>800</v>
      </c>
      <c r="G39" s="5"/>
      <c r="H39" s="6"/>
      <c r="I39" s="6"/>
    </row>
    <row r="40" spans="1:9" s="43" customFormat="1" ht="12" customHeight="1">
      <c r="A40" s="65" t="s">
        <v>32</v>
      </c>
      <c r="B40" s="48"/>
      <c r="C40" s="48"/>
      <c r="D40" s="48">
        <v>1600</v>
      </c>
      <c r="E40" s="48">
        <v>800</v>
      </c>
      <c r="F40" s="30">
        <f t="shared" si="2"/>
        <v>2400</v>
      </c>
      <c r="G40" s="5"/>
      <c r="H40" s="6"/>
      <c r="I40" s="6"/>
    </row>
    <row r="41" spans="1:9" s="43" customFormat="1" ht="12" customHeight="1">
      <c r="A41" s="65" t="s">
        <v>33</v>
      </c>
      <c r="B41" s="48">
        <v>500</v>
      </c>
      <c r="C41" s="48"/>
      <c r="D41" s="48"/>
      <c r="E41" s="48">
        <v>400</v>
      </c>
      <c r="F41" s="30">
        <f t="shared" si="2"/>
        <v>900</v>
      </c>
      <c r="G41" s="5"/>
      <c r="H41" s="6"/>
      <c r="I41" s="6"/>
    </row>
    <row r="42" spans="1:9" s="43" customFormat="1" ht="12" customHeight="1">
      <c r="A42" s="25" t="s">
        <v>101</v>
      </c>
      <c r="B42" s="48">
        <v>60</v>
      </c>
      <c r="C42" s="48">
        <v>60</v>
      </c>
      <c r="D42" s="48">
        <v>60</v>
      </c>
      <c r="E42" s="48">
        <v>60</v>
      </c>
      <c r="F42" s="30">
        <f t="shared" si="2"/>
        <v>240</v>
      </c>
      <c r="G42" s="5"/>
      <c r="H42" s="6"/>
      <c r="I42" s="6"/>
    </row>
    <row r="43" spans="1:9" s="43" customFormat="1" ht="12" customHeight="1">
      <c r="A43" s="65" t="s">
        <v>34</v>
      </c>
      <c r="B43" s="48">
        <v>1000</v>
      </c>
      <c r="C43" s="36"/>
      <c r="D43" s="36">
        <v>1000</v>
      </c>
      <c r="E43" s="36"/>
      <c r="F43" s="30">
        <f t="shared" si="2"/>
        <v>2000</v>
      </c>
      <c r="G43" s="5"/>
      <c r="H43" s="6"/>
      <c r="I43" s="6"/>
    </row>
    <row r="44" spans="1:9" s="43" customFormat="1" ht="12" customHeight="1">
      <c r="A44" s="25" t="s">
        <v>103</v>
      </c>
      <c r="B44" s="48"/>
      <c r="C44" s="36"/>
      <c r="E44" s="36">
        <v>6400</v>
      </c>
      <c r="F44" s="30">
        <f t="shared" si="2"/>
        <v>6400</v>
      </c>
      <c r="G44" s="5"/>
      <c r="H44" s="6"/>
      <c r="I44" s="6"/>
    </row>
    <row r="45" spans="1:9" s="43" customFormat="1" ht="12" customHeight="1">
      <c r="A45" s="25" t="s">
        <v>35</v>
      </c>
      <c r="B45" s="12">
        <v>100</v>
      </c>
      <c r="C45" s="12">
        <v>100</v>
      </c>
      <c r="D45" s="12">
        <v>100</v>
      </c>
      <c r="E45" s="12">
        <v>100</v>
      </c>
      <c r="F45" s="30">
        <f t="shared" si="2"/>
        <v>400</v>
      </c>
      <c r="G45" s="5"/>
      <c r="H45" s="6"/>
      <c r="I45" s="6"/>
    </row>
    <row r="46" spans="1:9" s="43" customFormat="1" ht="12" customHeight="1">
      <c r="A46" s="25" t="s">
        <v>36</v>
      </c>
      <c r="B46" s="12"/>
      <c r="C46" s="12"/>
      <c r="D46" s="12">
        <v>1000</v>
      </c>
      <c r="E46" s="12"/>
      <c r="F46" s="30">
        <f t="shared" si="2"/>
        <v>1000</v>
      </c>
      <c r="G46" s="5"/>
      <c r="H46" s="6"/>
      <c r="I46" s="6"/>
    </row>
    <row r="47" spans="1:9" s="43" customFormat="1" ht="12" customHeight="1">
      <c r="A47" s="25" t="s">
        <v>106</v>
      </c>
      <c r="B47" s="12">
        <f>(SUM(B7:B16)-B14)*0.1</f>
        <v>10013.2</v>
      </c>
      <c r="C47" s="12">
        <f>(SUM(C7:C16)-C14)*0.1</f>
        <v>6583.700000000001</v>
      </c>
      <c r="D47" s="12">
        <f>(SUM(D7:D16)-D14)*0.1</f>
        <v>4580</v>
      </c>
      <c r="E47" s="12">
        <f>(SUM(E7:E16)-E14)*0.1</f>
        <v>1280</v>
      </c>
      <c r="F47" s="30">
        <f t="shared" si="2"/>
        <v>22456.9</v>
      </c>
      <c r="G47" s="5"/>
      <c r="H47" s="6"/>
      <c r="I47" s="6"/>
    </row>
    <row r="48" spans="1:9" s="43" customFormat="1" ht="12" customHeight="1">
      <c r="A48" s="25" t="s">
        <v>37</v>
      </c>
      <c r="B48" s="12">
        <v>175</v>
      </c>
      <c r="C48" s="12">
        <v>175</v>
      </c>
      <c r="D48" s="12">
        <v>175</v>
      </c>
      <c r="E48" s="12">
        <v>175</v>
      </c>
      <c r="F48" s="30">
        <f t="shared" si="2"/>
        <v>700</v>
      </c>
      <c r="G48" s="5"/>
      <c r="H48" s="6"/>
      <c r="I48" s="6"/>
    </row>
    <row r="49" spans="1:9" s="43" customFormat="1" ht="12" customHeight="1">
      <c r="A49" s="65" t="s">
        <v>108</v>
      </c>
      <c r="B49" s="12">
        <v>100</v>
      </c>
      <c r="C49" s="12">
        <v>100</v>
      </c>
      <c r="D49" s="12">
        <v>100</v>
      </c>
      <c r="E49" s="12">
        <v>100</v>
      </c>
      <c r="F49" s="30">
        <f t="shared" si="2"/>
        <v>400</v>
      </c>
      <c r="G49" s="5"/>
      <c r="H49" s="6"/>
      <c r="I49" s="6"/>
    </row>
    <row r="50" spans="1:9" s="43" customFormat="1" ht="12" customHeight="1">
      <c r="A50" s="25"/>
      <c r="B50" s="12"/>
      <c r="C50" s="12"/>
      <c r="D50" s="12"/>
      <c r="E50" s="12"/>
      <c r="F50" s="30"/>
      <c r="G50" s="5"/>
      <c r="H50" s="6"/>
      <c r="I50" s="6"/>
    </row>
    <row r="51" spans="1:9" s="43" customFormat="1" ht="12" customHeight="1">
      <c r="A51" s="22" t="s">
        <v>109</v>
      </c>
      <c r="B51" s="23"/>
      <c r="C51" s="23"/>
      <c r="D51" s="23"/>
      <c r="E51" s="23"/>
      <c r="F51" s="24"/>
      <c r="G51" s="5"/>
      <c r="H51" s="6"/>
      <c r="I51" s="6"/>
    </row>
    <row r="52" spans="1:9" s="43" customFormat="1" ht="12" customHeight="1">
      <c r="A52" s="51" t="s">
        <v>110</v>
      </c>
      <c r="B52" s="52"/>
      <c r="C52" s="52"/>
      <c r="D52" s="52"/>
      <c r="E52" s="52">
        <v>6000</v>
      </c>
      <c r="F52" s="26">
        <f aca="true" t="shared" si="3" ref="F52:F62">SUM(B52:E52)</f>
        <v>6000</v>
      </c>
      <c r="G52" s="5"/>
      <c r="H52" s="6"/>
      <c r="I52" s="6"/>
    </row>
    <row r="53" spans="1:9" s="43" customFormat="1" ht="12" customHeight="1">
      <c r="A53" s="65" t="s">
        <v>96</v>
      </c>
      <c r="B53" s="52"/>
      <c r="C53" s="52"/>
      <c r="D53" s="52">
        <v>100</v>
      </c>
      <c r="E53" s="52"/>
      <c r="F53" s="26">
        <f t="shared" si="3"/>
        <v>100</v>
      </c>
      <c r="G53" s="5"/>
      <c r="H53" s="6"/>
      <c r="I53" s="6"/>
    </row>
    <row r="54" spans="1:9" s="43" customFormat="1" ht="12" customHeight="1">
      <c r="A54" s="65" t="s">
        <v>38</v>
      </c>
      <c r="B54" s="52">
        <v>100</v>
      </c>
      <c r="C54" s="52">
        <v>100</v>
      </c>
      <c r="D54" s="52">
        <v>100</v>
      </c>
      <c r="E54" s="52">
        <v>100</v>
      </c>
      <c r="F54" s="26">
        <f t="shared" si="3"/>
        <v>400</v>
      </c>
      <c r="G54" s="5"/>
      <c r="H54" s="6"/>
      <c r="I54" s="6"/>
    </row>
    <row r="55" spans="1:9" s="43" customFormat="1" ht="12" customHeight="1">
      <c r="A55" s="51" t="s">
        <v>112</v>
      </c>
      <c r="B55" s="52">
        <v>185</v>
      </c>
      <c r="C55" s="52">
        <v>185</v>
      </c>
      <c r="D55" s="52">
        <v>185</v>
      </c>
      <c r="E55" s="52">
        <v>185</v>
      </c>
      <c r="F55" s="26">
        <f t="shared" si="3"/>
        <v>740</v>
      </c>
      <c r="G55" s="5"/>
      <c r="H55" s="6"/>
      <c r="I55" s="6"/>
    </row>
    <row r="56" spans="1:9" s="43" customFormat="1" ht="12" customHeight="1">
      <c r="A56" s="51" t="s">
        <v>113</v>
      </c>
      <c r="B56" s="52">
        <v>250</v>
      </c>
      <c r="C56" s="52">
        <v>250</v>
      </c>
      <c r="D56" s="52">
        <v>250</v>
      </c>
      <c r="E56" s="52">
        <v>250</v>
      </c>
      <c r="F56" s="26">
        <f t="shared" si="3"/>
        <v>1000</v>
      </c>
      <c r="G56" s="5"/>
      <c r="H56" s="6"/>
      <c r="I56" s="6"/>
    </row>
    <row r="57" spans="1:9" s="43" customFormat="1" ht="12" customHeight="1">
      <c r="A57" s="51" t="s">
        <v>0</v>
      </c>
      <c r="B57" s="52">
        <v>175</v>
      </c>
      <c r="C57" s="52">
        <v>175</v>
      </c>
      <c r="D57" s="52">
        <v>175</v>
      </c>
      <c r="E57" s="52">
        <v>175</v>
      </c>
      <c r="F57" s="26">
        <f t="shared" si="3"/>
        <v>700</v>
      </c>
      <c r="G57" s="5"/>
      <c r="H57" s="6"/>
      <c r="I57" s="6"/>
    </row>
    <row r="58" spans="1:9" s="43" customFormat="1" ht="12" customHeight="1">
      <c r="A58" s="51" t="s">
        <v>39</v>
      </c>
      <c r="B58" s="52">
        <v>100</v>
      </c>
      <c r="C58" s="52">
        <v>100</v>
      </c>
      <c r="D58" s="52">
        <v>100</v>
      </c>
      <c r="E58" s="52">
        <v>100</v>
      </c>
      <c r="F58" s="26">
        <f t="shared" si="3"/>
        <v>400</v>
      </c>
      <c r="G58" s="5"/>
      <c r="H58" s="6"/>
      <c r="I58" s="6"/>
    </row>
    <row r="59" spans="1:9" s="43" customFormat="1" ht="12" customHeight="1">
      <c r="A59" s="51" t="s">
        <v>40</v>
      </c>
      <c r="B59" s="52">
        <v>250</v>
      </c>
      <c r="C59" s="52">
        <v>250</v>
      </c>
      <c r="D59" s="52">
        <v>250</v>
      </c>
      <c r="E59" s="52">
        <v>250</v>
      </c>
      <c r="F59" s="26">
        <f t="shared" si="3"/>
        <v>1000</v>
      </c>
      <c r="G59" s="5"/>
      <c r="H59" s="6"/>
      <c r="I59" s="6"/>
    </row>
    <row r="60" spans="1:9" s="43" customFormat="1" ht="12" customHeight="1">
      <c r="A60" s="51" t="s">
        <v>41</v>
      </c>
      <c r="B60" s="52">
        <v>400</v>
      </c>
      <c r="C60" s="52">
        <v>400</v>
      </c>
      <c r="D60" s="52">
        <v>400</v>
      </c>
      <c r="E60" s="52">
        <v>400</v>
      </c>
      <c r="F60" s="26">
        <f t="shared" si="3"/>
        <v>1600</v>
      </c>
      <c r="G60" s="5"/>
      <c r="H60" s="6"/>
      <c r="I60" s="6"/>
    </row>
    <row r="61" spans="1:9" s="43" customFormat="1" ht="12" customHeight="1">
      <c r="A61" s="51" t="s">
        <v>42</v>
      </c>
      <c r="B61" s="52">
        <v>300</v>
      </c>
      <c r="C61" s="52">
        <v>300</v>
      </c>
      <c r="D61" s="52">
        <v>300</v>
      </c>
      <c r="E61" s="52">
        <v>300</v>
      </c>
      <c r="F61" s="26">
        <f t="shared" si="3"/>
        <v>1200</v>
      </c>
      <c r="G61" s="5"/>
      <c r="H61" s="6"/>
      <c r="I61" s="6"/>
    </row>
    <row r="62" spans="1:9" s="43" customFormat="1" ht="12" customHeight="1">
      <c r="A62" s="51" t="s">
        <v>3</v>
      </c>
      <c r="B62" s="52">
        <v>150</v>
      </c>
      <c r="C62" s="52">
        <v>150</v>
      </c>
      <c r="D62" s="52">
        <v>150</v>
      </c>
      <c r="E62" s="52">
        <v>150</v>
      </c>
      <c r="F62" s="26">
        <f t="shared" si="3"/>
        <v>600</v>
      </c>
      <c r="G62" s="5"/>
      <c r="H62" s="6"/>
      <c r="I62" s="6"/>
    </row>
    <row r="63" spans="1:9" s="43" customFormat="1" ht="12" customHeight="1">
      <c r="A63" s="25"/>
      <c r="C63" s="12"/>
      <c r="D63" s="12"/>
      <c r="E63" s="12"/>
      <c r="F63" s="30"/>
      <c r="G63" s="5"/>
      <c r="H63" s="6"/>
      <c r="I63" s="6"/>
    </row>
    <row r="64" spans="1:9" s="43" customFormat="1" ht="12" customHeight="1">
      <c r="A64" s="22" t="s">
        <v>4</v>
      </c>
      <c r="B64" s="23"/>
      <c r="C64" s="23"/>
      <c r="D64" s="23"/>
      <c r="E64" s="23"/>
      <c r="F64" s="24"/>
      <c r="G64" s="5"/>
      <c r="H64" s="6"/>
      <c r="I64" s="6"/>
    </row>
    <row r="65" spans="1:9" s="53" customFormat="1" ht="12" customHeight="1">
      <c r="A65" s="25" t="s">
        <v>65</v>
      </c>
      <c r="B65" s="12"/>
      <c r="C65" s="12"/>
      <c r="D65" s="12"/>
      <c r="E65" s="12"/>
      <c r="F65" s="30">
        <f>SUM(B65:E65)</f>
        <v>0</v>
      </c>
      <c r="G65" s="27"/>
      <c r="H65" s="28"/>
      <c r="I65" s="28"/>
    </row>
    <row r="66" spans="1:9" s="53" customFormat="1" ht="12" customHeight="1">
      <c r="A66" s="25" t="s">
        <v>64</v>
      </c>
      <c r="B66" s="12"/>
      <c r="C66" s="12"/>
      <c r="D66" s="12">
        <v>200</v>
      </c>
      <c r="E66" s="12"/>
      <c r="F66" s="30">
        <f>SUM(B66:E66)</f>
        <v>200</v>
      </c>
      <c r="G66" s="27"/>
      <c r="H66" s="28"/>
      <c r="I66" s="28"/>
    </row>
    <row r="67" spans="1:9" s="53" customFormat="1" ht="12" customHeight="1">
      <c r="A67" s="25" t="s">
        <v>5</v>
      </c>
      <c r="B67" s="12"/>
      <c r="C67" s="12"/>
      <c r="D67" s="12"/>
      <c r="E67" s="12">
        <v>2500</v>
      </c>
      <c r="F67" s="30">
        <f>SUM(B67:E67)</f>
        <v>2500</v>
      </c>
      <c r="G67" s="27"/>
      <c r="H67" s="28"/>
      <c r="I67" s="28"/>
    </row>
    <row r="68" spans="1:9" s="53" customFormat="1" ht="12" customHeight="1">
      <c r="A68" s="25"/>
      <c r="B68" s="12"/>
      <c r="C68" s="12"/>
      <c r="D68" s="12"/>
      <c r="E68" s="12"/>
      <c r="F68" s="30"/>
      <c r="G68" s="27"/>
      <c r="H68" s="28"/>
      <c r="I68" s="28"/>
    </row>
    <row r="69" spans="1:9" s="43" customFormat="1" ht="12" customHeight="1">
      <c r="A69" s="22" t="s">
        <v>7</v>
      </c>
      <c r="B69" s="23"/>
      <c r="C69" s="23"/>
      <c r="D69" s="23"/>
      <c r="E69" s="23"/>
      <c r="F69" s="24"/>
      <c r="G69" s="5"/>
      <c r="H69" s="6"/>
      <c r="I69" s="6"/>
    </row>
    <row r="70" spans="1:9" ht="11.25" customHeight="1">
      <c r="A70" s="25" t="s">
        <v>8</v>
      </c>
      <c r="B70" s="12">
        <f>'[1]House Production'!D90</f>
        <v>32000</v>
      </c>
      <c r="C70" s="12">
        <f>'[1]House Production'!E90</f>
        <v>42200</v>
      </c>
      <c r="D70" s="12">
        <f>'[1]House Production'!F90</f>
        <v>58500</v>
      </c>
      <c r="E70" s="12">
        <f>'[1]House Production'!G90</f>
        <v>46100</v>
      </c>
      <c r="F70" s="30">
        <f aca="true" t="shared" si="4" ref="F70:F75">SUM(B70:E70)</f>
        <v>178800</v>
      </c>
      <c r="G70" s="5"/>
      <c r="H70" s="6"/>
      <c r="I70" s="6"/>
    </row>
    <row r="71" spans="1:9" ht="11.25" customHeight="1">
      <c r="A71" s="25" t="s">
        <v>43</v>
      </c>
      <c r="B71" s="12">
        <v>60000</v>
      </c>
      <c r="C71" s="12"/>
      <c r="D71" s="12"/>
      <c r="E71" s="12"/>
      <c r="F71" s="30">
        <f t="shared" si="4"/>
        <v>60000</v>
      </c>
      <c r="G71" s="5"/>
      <c r="H71" s="6"/>
      <c r="I71" s="6"/>
    </row>
    <row r="72" spans="1:9" ht="11.25" customHeight="1">
      <c r="A72" s="65" t="s">
        <v>9</v>
      </c>
      <c r="B72" s="36"/>
      <c r="C72" s="36"/>
      <c r="D72" s="36"/>
      <c r="E72" s="36"/>
      <c r="F72" s="30">
        <f t="shared" si="4"/>
        <v>0</v>
      </c>
      <c r="G72" s="5"/>
      <c r="H72" s="6"/>
      <c r="I72" s="6"/>
    </row>
    <row r="73" spans="1:9" ht="11.25" customHeight="1">
      <c r="A73" s="25" t="s">
        <v>15</v>
      </c>
      <c r="B73" s="12">
        <v>3132</v>
      </c>
      <c r="C73" s="12">
        <v>3132</v>
      </c>
      <c r="D73" s="12">
        <v>3132</v>
      </c>
      <c r="E73" s="12">
        <v>3132</v>
      </c>
      <c r="F73" s="30">
        <f t="shared" si="4"/>
        <v>12528</v>
      </c>
      <c r="G73" s="5"/>
      <c r="H73" s="6"/>
      <c r="I73" s="6"/>
    </row>
    <row r="74" spans="1:9" ht="11.25" customHeight="1">
      <c r="A74" s="25" t="s">
        <v>6</v>
      </c>
      <c r="B74" s="12"/>
      <c r="C74" s="12"/>
      <c r="D74" s="12"/>
      <c r="E74" s="12"/>
      <c r="F74" s="30">
        <f t="shared" si="4"/>
        <v>0</v>
      </c>
      <c r="G74" s="5"/>
      <c r="H74" s="6"/>
      <c r="I74" s="6"/>
    </row>
    <row r="75" spans="1:9" ht="11.25" customHeight="1">
      <c r="A75" s="25" t="s">
        <v>44</v>
      </c>
      <c r="B75" s="12">
        <v>507</v>
      </c>
      <c r="C75" s="12">
        <v>507</v>
      </c>
      <c r="D75" s="12">
        <v>507</v>
      </c>
      <c r="E75" s="12">
        <v>507</v>
      </c>
      <c r="F75" s="30">
        <f t="shared" si="4"/>
        <v>2028</v>
      </c>
      <c r="G75" s="5"/>
      <c r="H75" s="6"/>
      <c r="I75" s="6"/>
    </row>
    <row r="76" spans="1:9" ht="11.25" customHeight="1">
      <c r="A76" s="25" t="s">
        <v>17</v>
      </c>
      <c r="C76" s="12"/>
      <c r="D76" s="12"/>
      <c r="E76" s="12"/>
      <c r="F76" s="30">
        <f>SUM(C76:E76)</f>
        <v>0</v>
      </c>
      <c r="G76" s="5"/>
      <c r="H76" s="6"/>
      <c r="I76" s="6"/>
    </row>
    <row r="77" spans="1:9" ht="12" customHeight="1" thickBot="1">
      <c r="A77" s="55"/>
      <c r="B77" s="36"/>
      <c r="C77" s="36"/>
      <c r="D77" s="36"/>
      <c r="E77" s="36"/>
      <c r="F77" s="56"/>
      <c r="G77" s="5"/>
      <c r="H77" s="6"/>
      <c r="I77" s="6"/>
    </row>
    <row r="78" spans="1:9" ht="12" customHeight="1" thickBot="1">
      <c r="A78" s="57" t="s">
        <v>18</v>
      </c>
      <c r="B78" s="58">
        <f>SUM(B28:B77)</f>
        <v>118057.2075</v>
      </c>
      <c r="C78" s="58">
        <f>SUM(C28:C77)</f>
        <v>64127.707500000004</v>
      </c>
      <c r="D78" s="58">
        <f>SUM(D28:D77)</f>
        <v>83174.0075</v>
      </c>
      <c r="E78" s="58">
        <f>SUM(E28:E77)</f>
        <v>78024.0075</v>
      </c>
      <c r="F78" s="59">
        <f>SUM(B78:E78)</f>
        <v>343382.93</v>
      </c>
      <c r="G78" s="5"/>
      <c r="H78" s="6"/>
      <c r="I78" s="6"/>
    </row>
    <row r="79" spans="1:9" ht="12" customHeight="1">
      <c r="A79" s="25"/>
      <c r="B79" s="58"/>
      <c r="C79" s="58"/>
      <c r="D79" s="58"/>
      <c r="E79" s="58"/>
      <c r="F79" s="59"/>
      <c r="G79" s="5"/>
      <c r="H79" s="6"/>
      <c r="I79" s="6"/>
    </row>
    <row r="80" spans="1:9" ht="12" customHeight="1">
      <c r="A80" s="60" t="s">
        <v>19</v>
      </c>
      <c r="B80" s="25">
        <f>+B26-B78</f>
        <v>-5875.207500000004</v>
      </c>
      <c r="C80" s="25">
        <f>+C26-C78</f>
        <v>9215.292499999996</v>
      </c>
      <c r="D80" s="25">
        <f>+D26-D78</f>
        <v>-29868.007500000007</v>
      </c>
      <c r="E80" s="25">
        <f>+E26-E78</f>
        <v>17325.992499999993</v>
      </c>
      <c r="F80" s="31">
        <f>+F26-F78</f>
        <v>-9201.929999999993</v>
      </c>
      <c r="G80" s="5"/>
      <c r="H80" s="6"/>
      <c r="I80" s="6"/>
    </row>
    <row r="81" spans="1:9" ht="12" customHeight="1" thickBot="1">
      <c r="A81" s="61"/>
      <c r="F81" s="4"/>
      <c r="G81" s="5"/>
      <c r="H81" s="6"/>
      <c r="I81" s="6"/>
    </row>
    <row r="82" spans="1:9" ht="12" customHeight="1" thickBot="1" thickTop="1">
      <c r="A82" s="62" t="s">
        <v>45</v>
      </c>
      <c r="B82" s="17">
        <f>+B4+B80</f>
        <v>141040.79249999998</v>
      </c>
      <c r="C82" s="17">
        <f>+C4+C80</f>
        <v>150256.08499999996</v>
      </c>
      <c r="D82" s="17">
        <f>+D4+D80</f>
        <v>120388.07749999996</v>
      </c>
      <c r="E82" s="17">
        <f>+E4+E80</f>
        <v>137714.06999999995</v>
      </c>
      <c r="F82" s="18">
        <f>+F4+F80</f>
        <v>137714.07</v>
      </c>
      <c r="G82" s="5"/>
      <c r="H82" s="6"/>
      <c r="I82" s="6"/>
    </row>
    <row r="83" spans="2:9" ht="12" customHeight="1" thickTop="1">
      <c r="B83" s="20"/>
      <c r="C83" s="20"/>
      <c r="D83" s="20"/>
      <c r="E83" s="20"/>
      <c r="F83" s="20"/>
      <c r="G83" s="63"/>
      <c r="H83" s="63"/>
      <c r="I83" s="63"/>
    </row>
  </sheetData>
  <printOptions/>
  <pageMargins left="0.75" right="0.75" top="0.5" bottom="0.25" header="0.25" footer="0"/>
  <pageSetup fitToHeight="1" fitToWidth="1" horizontalDpi="300" verticalDpi="300" orientation="portrait" paperSize="3"/>
  <headerFooter alignWithMargins="0">
    <oddHeader>&amp;L&amp;"Arial,Bold"North St. Louis County Habitat for Humanity &amp;R&amp;D</oddHeader>
    <oddFooter xml:space="preserve">&amp;C&amp;"Arial,Bold"&amp;12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125" zoomScaleNormal="125" workbookViewId="0" topLeftCell="B1">
      <selection activeCell="H1" sqref="H1"/>
    </sheetView>
  </sheetViews>
  <sheetFormatPr defaultColWidth="11.421875" defaultRowHeight="12.75"/>
  <cols>
    <col min="1" max="1" width="30.7109375" style="3" customWidth="1"/>
    <col min="2" max="2" width="11.7109375" style="3" customWidth="1"/>
    <col min="3" max="3" width="11.421875" style="3" customWidth="1"/>
    <col min="4" max="5" width="11.7109375" style="3" customWidth="1"/>
    <col min="6" max="6" width="12.140625" style="3" customWidth="1"/>
    <col min="7" max="7" width="5.7109375" style="3" customWidth="1"/>
    <col min="8" max="13" width="12.140625" style="3" customWidth="1"/>
    <col min="14" max="16384" width="9.140625" style="3" customWidth="1"/>
  </cols>
  <sheetData>
    <row r="1" spans="1:9" ht="20.25" customHeight="1">
      <c r="A1" s="1" t="s">
        <v>52</v>
      </c>
      <c r="B1" s="71" t="s">
        <v>53</v>
      </c>
      <c r="C1" s="72"/>
      <c r="D1" s="72"/>
      <c r="E1" s="72"/>
      <c r="F1" s="73"/>
      <c r="G1" s="5"/>
      <c r="H1" s="70" t="s">
        <v>46</v>
      </c>
      <c r="I1" s="6"/>
    </row>
    <row r="2" spans="1:9" s="12" customFormat="1" ht="12" customHeight="1">
      <c r="A2" s="7" t="s">
        <v>54</v>
      </c>
      <c r="B2" s="8" t="s">
        <v>55</v>
      </c>
      <c r="C2" s="8" t="s">
        <v>56</v>
      </c>
      <c r="D2" s="8" t="s">
        <v>57</v>
      </c>
      <c r="E2" s="8" t="s">
        <v>58</v>
      </c>
      <c r="F2" s="9" t="s">
        <v>51</v>
      </c>
      <c r="G2" s="10"/>
      <c r="H2" s="69" t="s">
        <v>51</v>
      </c>
      <c r="I2" s="11"/>
    </row>
    <row r="3" spans="1:9" ht="6.75" customHeight="1" thickBot="1">
      <c r="A3" s="13"/>
      <c r="B3" s="13"/>
      <c r="C3" s="13"/>
      <c r="D3" s="13"/>
      <c r="E3" s="13"/>
      <c r="F3" s="14"/>
      <c r="G3" s="5"/>
      <c r="I3" s="6"/>
    </row>
    <row r="4" spans="1:9" ht="12" customHeight="1" thickBot="1" thickTop="1">
      <c r="A4" s="15" t="s">
        <v>60</v>
      </c>
      <c r="B4" s="16">
        <f>145869.85+1046</f>
        <v>146915.85</v>
      </c>
      <c r="C4" s="17">
        <f>+B99</f>
        <v>151237.6</v>
      </c>
      <c r="D4" s="17">
        <f>+C99</f>
        <v>144152.82</v>
      </c>
      <c r="E4" s="17">
        <f>+D99</f>
        <v>151512.02000000002</v>
      </c>
      <c r="F4" s="18">
        <f>+B4</f>
        <v>146915.85</v>
      </c>
      <c r="G4" s="5"/>
      <c r="H4" s="54">
        <v>146916</v>
      </c>
      <c r="I4" s="6"/>
    </row>
    <row r="5" spans="1:9" ht="12" customHeight="1" thickTop="1">
      <c r="A5" s="19"/>
      <c r="B5" s="20"/>
      <c r="C5" s="20"/>
      <c r="D5" s="20"/>
      <c r="E5" s="20"/>
      <c r="F5" s="21"/>
      <c r="G5" s="5"/>
      <c r="H5" s="54"/>
      <c r="I5" s="6"/>
    </row>
    <row r="6" spans="1:9" ht="12" customHeight="1">
      <c r="A6" s="22" t="s">
        <v>61</v>
      </c>
      <c r="B6" s="23"/>
      <c r="C6" s="23"/>
      <c r="D6" s="23"/>
      <c r="E6" s="23"/>
      <c r="F6" s="24"/>
      <c r="G6" s="5"/>
      <c r="H6" s="68"/>
      <c r="I6" s="6"/>
    </row>
    <row r="7" spans="1:9" ht="12" customHeight="1">
      <c r="A7" s="25" t="s">
        <v>62</v>
      </c>
      <c r="B7" s="12">
        <v>740</v>
      </c>
      <c r="C7" s="12">
        <v>726.28</v>
      </c>
      <c r="D7" s="12">
        <v>2943</v>
      </c>
      <c r="E7" s="12">
        <v>1416</v>
      </c>
      <c r="F7" s="26">
        <f aca="true" t="shared" si="0" ref="F7:F21">SUM(B7:E7)</f>
        <v>5825.28</v>
      </c>
      <c r="G7" s="5"/>
      <c r="H7" s="54">
        <v>8000</v>
      </c>
      <c r="I7" s="6"/>
    </row>
    <row r="8" spans="1:9" ht="12" customHeight="1">
      <c r="A8" s="25" t="s">
        <v>63</v>
      </c>
      <c r="B8" s="12"/>
      <c r="C8" s="12"/>
      <c r="D8" s="12">
        <v>100</v>
      </c>
      <c r="E8" s="12"/>
      <c r="F8" s="26">
        <f t="shared" si="0"/>
        <v>100</v>
      </c>
      <c r="G8" s="5"/>
      <c r="H8" s="54"/>
      <c r="I8" s="6"/>
    </row>
    <row r="9" spans="1:9" ht="12" customHeight="1">
      <c r="A9" s="25" t="s">
        <v>64</v>
      </c>
      <c r="B9" s="12"/>
      <c r="C9" s="12"/>
      <c r="D9" s="12"/>
      <c r="E9" s="12"/>
      <c r="F9" s="26">
        <f t="shared" si="0"/>
        <v>0</v>
      </c>
      <c r="G9" s="5"/>
      <c r="H9" s="54"/>
      <c r="I9" s="6"/>
    </row>
    <row r="10" spans="1:9" ht="12" customHeight="1">
      <c r="A10" s="25" t="s">
        <v>65</v>
      </c>
      <c r="B10" s="12"/>
      <c r="C10" s="12"/>
      <c r="D10" s="12">
        <v>53559.28</v>
      </c>
      <c r="E10" s="12"/>
      <c r="F10" s="26">
        <f t="shared" si="0"/>
        <v>53559.28</v>
      </c>
      <c r="G10" s="5"/>
      <c r="H10" s="54">
        <f>18000+25000</f>
        <v>43000</v>
      </c>
      <c r="I10" s="6"/>
    </row>
    <row r="11" spans="1:9" ht="12" customHeight="1">
      <c r="A11" s="25" t="s">
        <v>66</v>
      </c>
      <c r="B11" s="12"/>
      <c r="C11" s="12"/>
      <c r="D11" s="12"/>
      <c r="E11" s="12"/>
      <c r="F11" s="26">
        <f t="shared" si="0"/>
        <v>0</v>
      </c>
      <c r="G11" s="5"/>
      <c r="H11" s="54">
        <v>1100</v>
      </c>
      <c r="I11" s="6"/>
    </row>
    <row r="12" spans="1:9" ht="12" customHeight="1">
      <c r="A12" s="25" t="s">
        <v>67</v>
      </c>
      <c r="B12" s="12"/>
      <c r="C12" s="12">
        <v>345</v>
      </c>
      <c r="D12" s="12">
        <v>115</v>
      </c>
      <c r="E12" s="12"/>
      <c r="F12" s="26">
        <f t="shared" si="0"/>
        <v>460</v>
      </c>
      <c r="G12" s="5"/>
      <c r="H12" s="54">
        <v>2000</v>
      </c>
      <c r="I12" s="6"/>
    </row>
    <row r="13" spans="1:9" ht="12" customHeight="1">
      <c r="A13" s="25" t="s">
        <v>68</v>
      </c>
      <c r="B13" s="12">
        <v>4348.58</v>
      </c>
      <c r="C13" s="12"/>
      <c r="D13" s="12"/>
      <c r="E13" s="12"/>
      <c r="F13" s="26">
        <f t="shared" si="0"/>
        <v>4348.58</v>
      </c>
      <c r="G13" s="5"/>
      <c r="H13" s="54">
        <v>100</v>
      </c>
      <c r="I13" s="6"/>
    </row>
    <row r="14" spans="1:9" ht="12" customHeight="1">
      <c r="A14" s="25" t="s">
        <v>69</v>
      </c>
      <c r="B14" s="12">
        <v>4543.75</v>
      </c>
      <c r="C14" s="12"/>
      <c r="D14" s="12"/>
      <c r="E14" s="12"/>
      <c r="F14" s="26">
        <f t="shared" si="0"/>
        <v>4543.75</v>
      </c>
      <c r="G14" s="5"/>
      <c r="H14" s="54">
        <v>9088</v>
      </c>
      <c r="I14" s="6"/>
    </row>
    <row r="15" spans="1:9" ht="12" customHeight="1">
      <c r="A15" s="25" t="s">
        <v>70</v>
      </c>
      <c r="B15" s="12"/>
      <c r="C15" s="12">
        <v>1000</v>
      </c>
      <c r="D15" s="12"/>
      <c r="E15" s="12">
        <v>15000</v>
      </c>
      <c r="F15" s="26">
        <f t="shared" si="0"/>
        <v>16000</v>
      </c>
      <c r="G15" s="5"/>
      <c r="H15" s="54">
        <v>10000</v>
      </c>
      <c r="I15" s="6"/>
    </row>
    <row r="16" spans="1:9" ht="12" customHeight="1">
      <c r="A16" s="25" t="s">
        <v>71</v>
      </c>
      <c r="B16" s="12"/>
      <c r="C16" s="12"/>
      <c r="D16" s="12"/>
      <c r="E16" s="12"/>
      <c r="F16" s="26">
        <f t="shared" si="0"/>
        <v>0</v>
      </c>
      <c r="G16" s="5"/>
      <c r="H16" s="54">
        <v>8400</v>
      </c>
      <c r="I16" s="6"/>
    </row>
    <row r="17" spans="1:9" ht="12" customHeight="1">
      <c r="A17" s="25" t="s">
        <v>72</v>
      </c>
      <c r="B17" s="12">
        <v>5000</v>
      </c>
      <c r="C17" s="12">
        <v>5000</v>
      </c>
      <c r="D17" s="12"/>
      <c r="E17" s="12"/>
      <c r="F17" s="26">
        <f t="shared" si="0"/>
        <v>10000</v>
      </c>
      <c r="G17" s="5"/>
      <c r="H17" s="54">
        <v>10000</v>
      </c>
      <c r="I17" s="6"/>
    </row>
    <row r="18" spans="1:9" ht="12" customHeight="1">
      <c r="A18" s="25" t="s">
        <v>73</v>
      </c>
      <c r="B18" s="12"/>
      <c r="C18" s="12"/>
      <c r="D18" s="12">
        <v>3637.19</v>
      </c>
      <c r="E18" s="12"/>
      <c r="F18" s="26">
        <f t="shared" si="0"/>
        <v>3637.19</v>
      </c>
      <c r="G18" s="5"/>
      <c r="H18" s="54">
        <v>3637</v>
      </c>
      <c r="I18" s="6"/>
    </row>
    <row r="19" spans="1:9" ht="12" customHeight="1">
      <c r="A19" s="25" t="s">
        <v>74</v>
      </c>
      <c r="C19" s="12"/>
      <c r="D19" s="12"/>
      <c r="E19" s="12"/>
      <c r="F19" s="26">
        <f t="shared" si="0"/>
        <v>0</v>
      </c>
      <c r="G19" s="5"/>
      <c r="H19" s="54">
        <v>7000</v>
      </c>
      <c r="I19" s="6"/>
    </row>
    <row r="20" spans="1:9" ht="12" customHeight="1">
      <c r="A20" s="25" t="s">
        <v>75</v>
      </c>
      <c r="B20" s="12">
        <v>43332</v>
      </c>
      <c r="C20" s="12"/>
      <c r="D20" s="12"/>
      <c r="E20" s="12"/>
      <c r="F20" s="26">
        <f t="shared" si="0"/>
        <v>43332</v>
      </c>
      <c r="G20" s="5"/>
      <c r="H20" s="54">
        <v>43332</v>
      </c>
      <c r="I20" s="6"/>
    </row>
    <row r="21" spans="1:9" ht="12" customHeight="1">
      <c r="A21" s="25" t="s">
        <v>47</v>
      </c>
      <c r="B21" s="12"/>
      <c r="C21" s="12">
        <v>52344.45</v>
      </c>
      <c r="D21" s="12"/>
      <c r="E21" s="12"/>
      <c r="F21" s="26">
        <f t="shared" si="0"/>
        <v>52344.45</v>
      </c>
      <c r="G21" s="5"/>
      <c r="H21" s="54">
        <v>24000</v>
      </c>
      <c r="I21" s="6"/>
    </row>
    <row r="22" spans="1:9" ht="12" customHeight="1">
      <c r="A22" s="25" t="s">
        <v>48</v>
      </c>
      <c r="B22" s="12"/>
      <c r="C22" s="12"/>
      <c r="D22" s="12"/>
      <c r="E22" s="12"/>
      <c r="F22" s="26"/>
      <c r="G22" s="5"/>
      <c r="H22" s="54">
        <v>30000</v>
      </c>
      <c r="I22" s="6"/>
    </row>
    <row r="23" spans="1:9" ht="12" customHeight="1">
      <c r="A23" s="25" t="s">
        <v>49</v>
      </c>
      <c r="B23" s="12"/>
      <c r="C23" s="12"/>
      <c r="D23" s="12"/>
      <c r="E23" s="12"/>
      <c r="F23" s="26"/>
      <c r="G23" s="5"/>
      <c r="H23" s="54">
        <v>34000</v>
      </c>
      <c r="I23" s="6"/>
    </row>
    <row r="24" spans="1:9" ht="12" customHeight="1">
      <c r="A24" s="25" t="s">
        <v>50</v>
      </c>
      <c r="B24" s="12"/>
      <c r="C24" s="12"/>
      <c r="D24" s="12">
        <f>1000+500</f>
        <v>1500</v>
      </c>
      <c r="E24" s="12"/>
      <c r="F24" s="26">
        <f>SUM(B24:E24)</f>
        <v>1500</v>
      </c>
      <c r="G24" s="5"/>
      <c r="H24" s="54"/>
      <c r="I24" s="6"/>
    </row>
    <row r="25" spans="2:9" ht="12" customHeight="1">
      <c r="B25" s="12"/>
      <c r="C25" s="12"/>
      <c r="D25" s="12"/>
      <c r="E25" s="12"/>
      <c r="F25" s="26"/>
      <c r="G25" s="5"/>
      <c r="H25" s="54"/>
      <c r="I25" s="6"/>
    </row>
    <row r="26" spans="1:9" ht="12" customHeight="1">
      <c r="A26" s="22" t="s">
        <v>76</v>
      </c>
      <c r="B26" s="23"/>
      <c r="C26" s="23"/>
      <c r="D26" s="23"/>
      <c r="E26" s="23"/>
      <c r="F26" s="24"/>
      <c r="G26" s="5"/>
      <c r="H26" s="68"/>
      <c r="I26" s="6"/>
    </row>
    <row r="27" spans="1:9" ht="12" customHeight="1">
      <c r="A27" s="25" t="s">
        <v>77</v>
      </c>
      <c r="B27" s="12"/>
      <c r="C27" s="12"/>
      <c r="D27" s="12">
        <v>13</v>
      </c>
      <c r="E27" s="12"/>
      <c r="F27" s="26">
        <f>SUM(B27:E27)</f>
        <v>13</v>
      </c>
      <c r="G27" s="5"/>
      <c r="H27" s="54">
        <v>100</v>
      </c>
      <c r="I27" s="6"/>
    </row>
    <row r="28" spans="1:9" ht="12" customHeight="1">
      <c r="A28" s="25" t="s">
        <v>78</v>
      </c>
      <c r="B28" s="12">
        <v>603.9</v>
      </c>
      <c r="C28" s="12">
        <v>287.8</v>
      </c>
      <c r="D28" s="12">
        <v>139.99</v>
      </c>
      <c r="E28" s="12">
        <v>55.65</v>
      </c>
      <c r="F28" s="26">
        <f>SUM(B28:E28)</f>
        <v>1087.3400000000001</v>
      </c>
      <c r="G28" s="5"/>
      <c r="H28" s="54">
        <v>500</v>
      </c>
      <c r="I28" s="6"/>
    </row>
    <row r="29" spans="1:9" ht="12" customHeight="1">
      <c r="A29" s="25" t="s">
        <v>79</v>
      </c>
      <c r="B29" s="12">
        <v>0.09</v>
      </c>
      <c r="C29" s="12">
        <v>0.08</v>
      </c>
      <c r="D29" s="12">
        <v>0.08</v>
      </c>
      <c r="E29" s="12">
        <v>0.09</v>
      </c>
      <c r="F29" s="26">
        <f>SUM(B29:E29)</f>
        <v>0.33999999999999997</v>
      </c>
      <c r="G29" s="5"/>
      <c r="H29" s="54">
        <v>0</v>
      </c>
      <c r="I29" s="6"/>
    </row>
    <row r="30" spans="1:9" ht="12" customHeight="1">
      <c r="A30" s="25"/>
      <c r="B30" s="12"/>
      <c r="C30" s="12"/>
      <c r="D30" s="12"/>
      <c r="E30" s="12"/>
      <c r="F30" s="26"/>
      <c r="G30" s="5"/>
      <c r="H30" s="54"/>
      <c r="I30" s="6"/>
    </row>
    <row r="31" spans="1:9" s="29" customFormat="1" ht="12" customHeight="1">
      <c r="A31" s="22" t="s">
        <v>80</v>
      </c>
      <c r="B31" s="23"/>
      <c r="C31" s="23"/>
      <c r="D31" s="23"/>
      <c r="E31" s="23"/>
      <c r="F31" s="24"/>
      <c r="G31" s="27"/>
      <c r="H31" s="68"/>
      <c r="I31" s="28"/>
    </row>
    <row r="32" spans="1:9" ht="12" customHeight="1">
      <c r="A32" s="25" t="s">
        <v>81</v>
      </c>
      <c r="B32" s="12">
        <v>6999.5</v>
      </c>
      <c r="C32" s="12">
        <v>7535.86</v>
      </c>
      <c r="D32" s="12">
        <v>7108.76</v>
      </c>
      <c r="E32" s="12">
        <v>7150.88</v>
      </c>
      <c r="F32" s="30">
        <f>SUM(B32:E32)</f>
        <v>28795.000000000004</v>
      </c>
      <c r="G32" s="5"/>
      <c r="H32" s="54">
        <v>29924</v>
      </c>
      <c r="I32" s="6"/>
    </row>
    <row r="33" spans="1:9" ht="12" customHeight="1">
      <c r="A33" s="25" t="s">
        <v>82</v>
      </c>
      <c r="B33" s="20"/>
      <c r="C33" s="20"/>
      <c r="D33" s="12"/>
      <c r="E33" s="20"/>
      <c r="F33" s="30">
        <f>SUM(B33:E33)</f>
        <v>0</v>
      </c>
      <c r="G33" s="5"/>
      <c r="H33" s="54"/>
      <c r="I33" s="6"/>
    </row>
    <row r="34" spans="1:9" ht="12" customHeight="1">
      <c r="A34" s="25" t="s">
        <v>83</v>
      </c>
      <c r="B34" s="20"/>
      <c r="C34" s="20">
        <v>50</v>
      </c>
      <c r="D34" s="12"/>
      <c r="E34" s="20">
        <v>100</v>
      </c>
      <c r="F34" s="30">
        <f>SUM(B34:E34)</f>
        <v>150</v>
      </c>
      <c r="G34" s="5"/>
      <c r="H34" s="54"/>
      <c r="I34" s="6"/>
    </row>
    <row r="35" spans="1:9" ht="12.75" customHeight="1">
      <c r="A35" s="25" t="s">
        <v>84</v>
      </c>
      <c r="B35" s="20"/>
      <c r="C35" s="20"/>
      <c r="E35" s="20">
        <v>70684</v>
      </c>
      <c r="F35" s="30">
        <f>SUM(B35:E35)</f>
        <v>70684</v>
      </c>
      <c r="G35" s="5"/>
      <c r="H35" s="54">
        <v>70000</v>
      </c>
      <c r="I35" s="6"/>
    </row>
    <row r="36" spans="1:9" ht="12.75" customHeight="1">
      <c r="A36" s="31"/>
      <c r="B36" s="32"/>
      <c r="C36" s="33"/>
      <c r="D36" s="34"/>
      <c r="E36" s="33"/>
      <c r="F36" s="10"/>
      <c r="G36" s="5"/>
      <c r="H36" s="54"/>
      <c r="I36" s="6"/>
    </row>
    <row r="37" spans="1:9" ht="12.75" customHeight="1">
      <c r="A37" s="22" t="s">
        <v>85</v>
      </c>
      <c r="B37" s="23"/>
      <c r="C37" s="23"/>
      <c r="D37" s="23"/>
      <c r="E37" s="23"/>
      <c r="F37" s="24"/>
      <c r="G37" s="5"/>
      <c r="H37" s="68"/>
      <c r="I37" s="6"/>
    </row>
    <row r="38" spans="1:9" ht="12.75" customHeight="1">
      <c r="A38" s="35" t="s">
        <v>86</v>
      </c>
      <c r="B38" s="36">
        <v>10208.75</v>
      </c>
      <c r="C38" s="36">
        <v>2495</v>
      </c>
      <c r="D38" s="36"/>
      <c r="E38" s="36"/>
      <c r="F38" s="30">
        <f>SUM(B38:E38)</f>
        <v>12703.75</v>
      </c>
      <c r="G38" s="5"/>
      <c r="H38" s="54"/>
      <c r="I38" s="6"/>
    </row>
    <row r="39" spans="1:9" ht="12.75" customHeight="1" thickBot="1">
      <c r="A39" s="31" t="s">
        <v>87</v>
      </c>
      <c r="B39" s="37">
        <f>890.4+1012</f>
        <v>1902.4</v>
      </c>
      <c r="C39" s="37"/>
      <c r="D39" s="38">
        <v>614.1</v>
      </c>
      <c r="E39" s="37">
        <v>14500</v>
      </c>
      <c r="F39" s="30">
        <f>SUM(B39:E39)</f>
        <v>17016.5</v>
      </c>
      <c r="G39" s="5"/>
      <c r="H39" s="54"/>
      <c r="I39" s="6"/>
    </row>
    <row r="40" spans="1:9" ht="13.5" customHeight="1" thickBot="1">
      <c r="A40" s="39" t="s">
        <v>88</v>
      </c>
      <c r="B40" s="40">
        <f aca="true" t="shared" si="1" ref="B40:H40">SUM(B6:B39)</f>
        <v>77678.97</v>
      </c>
      <c r="C40" s="40">
        <f t="shared" si="1"/>
        <v>69784.47</v>
      </c>
      <c r="D40" s="40">
        <f t="shared" si="1"/>
        <v>69730.40000000001</v>
      </c>
      <c r="E40" s="40">
        <f t="shared" si="1"/>
        <v>108906.62</v>
      </c>
      <c r="F40" s="40">
        <f t="shared" si="1"/>
        <v>326100.46</v>
      </c>
      <c r="G40" s="5"/>
      <c r="H40" s="40">
        <f t="shared" si="1"/>
        <v>334181</v>
      </c>
      <c r="I40" s="6"/>
    </row>
    <row r="41" spans="2:9" ht="12" customHeight="1">
      <c r="B41" s="41"/>
      <c r="C41" s="41"/>
      <c r="D41" s="41"/>
      <c r="E41" s="41"/>
      <c r="F41" s="42"/>
      <c r="G41" s="5"/>
      <c r="H41" s="54"/>
      <c r="I41" s="6"/>
    </row>
    <row r="42" spans="1:9" s="43" customFormat="1" ht="12" customHeight="1">
      <c r="A42" s="22" t="s">
        <v>89</v>
      </c>
      <c r="B42" s="23"/>
      <c r="C42" s="23"/>
      <c r="D42" s="23"/>
      <c r="E42" s="23"/>
      <c r="F42" s="24"/>
      <c r="G42" s="5"/>
      <c r="H42" s="68"/>
      <c r="I42" s="6"/>
    </row>
    <row r="43" spans="1:9" s="43" customFormat="1" ht="12" customHeight="1">
      <c r="A43" s="25" t="s">
        <v>90</v>
      </c>
      <c r="B43" s="44">
        <v>7481.09</v>
      </c>
      <c r="C43" s="45">
        <v>8871.86</v>
      </c>
      <c r="D43" s="44">
        <v>8074.73</v>
      </c>
      <c r="E43" s="46">
        <v>8000.61</v>
      </c>
      <c r="F43" s="21">
        <f>SUM(B43:E43)</f>
        <v>32428.29</v>
      </c>
      <c r="G43" s="47"/>
      <c r="H43" s="54">
        <f>16520+12500+2220</f>
        <v>31240</v>
      </c>
      <c r="I43" s="6"/>
    </row>
    <row r="44" spans="1:9" s="43" customFormat="1" ht="12" customHeight="1">
      <c r="A44" s="25" t="s">
        <v>91</v>
      </c>
      <c r="B44" s="13"/>
      <c r="C44" s="48"/>
      <c r="D44" s="13"/>
      <c r="E44" s="13"/>
      <c r="F44" s="30">
        <f>SUM(B44:E44)</f>
        <v>0</v>
      </c>
      <c r="G44" s="5"/>
      <c r="H44" s="54">
        <v>200</v>
      </c>
      <c r="I44" s="6"/>
    </row>
    <row r="45" spans="1:9" s="43" customFormat="1" ht="12" customHeight="1">
      <c r="A45" s="25" t="s">
        <v>92</v>
      </c>
      <c r="B45" s="13"/>
      <c r="C45" s="36"/>
      <c r="D45" s="12">
        <v>412</v>
      </c>
      <c r="E45" s="12"/>
      <c r="F45" s="30">
        <f>SUM(B45:E45)</f>
        <v>412</v>
      </c>
      <c r="G45" s="5"/>
      <c r="H45" s="54"/>
      <c r="I45" s="6"/>
    </row>
    <row r="46" spans="1:9" s="43" customFormat="1" ht="12" customHeight="1">
      <c r="A46" s="25" t="s">
        <v>93</v>
      </c>
      <c r="B46" s="13">
        <v>270</v>
      </c>
      <c r="C46" s="48">
        <v>735.5</v>
      </c>
      <c r="D46" s="13"/>
      <c r="E46" s="13">
        <v>716.54</v>
      </c>
      <c r="F46" s="30">
        <f>SUM(B46:E46)</f>
        <v>1722.04</v>
      </c>
      <c r="G46" s="5"/>
      <c r="H46" s="54">
        <v>2800</v>
      </c>
      <c r="I46" s="6"/>
    </row>
    <row r="47" spans="1:9" s="43" customFormat="1" ht="12" customHeight="1">
      <c r="A47" s="25"/>
      <c r="B47" s="13"/>
      <c r="C47" s="48"/>
      <c r="D47" s="13"/>
      <c r="E47" s="13"/>
      <c r="F47" s="30"/>
      <c r="G47" s="5"/>
      <c r="H47" s="54"/>
      <c r="I47" s="6"/>
    </row>
    <row r="48" spans="1:9" s="43" customFormat="1" ht="12" customHeight="1">
      <c r="A48" s="22" t="s">
        <v>94</v>
      </c>
      <c r="B48" s="49"/>
      <c r="C48" s="23"/>
      <c r="D48" s="23"/>
      <c r="E48" s="23"/>
      <c r="F48" s="24"/>
      <c r="G48" s="5"/>
      <c r="H48" s="68"/>
      <c r="I48" s="6"/>
    </row>
    <row r="49" spans="1:9" s="43" customFormat="1" ht="12" customHeight="1">
      <c r="A49" s="25" t="s">
        <v>95</v>
      </c>
      <c r="B49" s="48">
        <v>2080.53</v>
      </c>
      <c r="C49" s="36">
        <v>998</v>
      </c>
      <c r="D49" s="36">
        <v>425.25</v>
      </c>
      <c r="E49" s="36"/>
      <c r="F49" s="30">
        <f aca="true" t="shared" si="2" ref="F49:F63">SUM(B49:E49)</f>
        <v>3503.78</v>
      </c>
      <c r="G49" s="5"/>
      <c r="H49" s="54">
        <f>1500+150</f>
        <v>1650</v>
      </c>
      <c r="I49" s="6"/>
    </row>
    <row r="50" spans="1:9" s="43" customFormat="1" ht="12" customHeight="1">
      <c r="A50" s="25" t="s">
        <v>33</v>
      </c>
      <c r="B50" s="48"/>
      <c r="C50" s="36"/>
      <c r="D50" s="36"/>
      <c r="E50" s="36"/>
      <c r="F50" s="30">
        <f t="shared" si="2"/>
        <v>0</v>
      </c>
      <c r="G50" s="5"/>
      <c r="H50" s="54">
        <v>900</v>
      </c>
      <c r="I50" s="6"/>
    </row>
    <row r="51" spans="1:9" s="43" customFormat="1" ht="12" customHeight="1">
      <c r="A51" s="25" t="s">
        <v>96</v>
      </c>
      <c r="B51" s="48"/>
      <c r="C51" s="36"/>
      <c r="D51" s="36">
        <v>100.25</v>
      </c>
      <c r="E51" s="36"/>
      <c r="F51" s="30">
        <f t="shared" si="2"/>
        <v>100.25</v>
      </c>
      <c r="G51" s="5"/>
      <c r="H51" s="54"/>
      <c r="I51" s="6"/>
    </row>
    <row r="52" spans="1:9" s="43" customFormat="1" ht="12" customHeight="1">
      <c r="A52" s="25" t="s">
        <v>97</v>
      </c>
      <c r="B52" s="48">
        <v>8.77</v>
      </c>
      <c r="C52" s="36">
        <v>486.27</v>
      </c>
      <c r="D52" s="36">
        <v>233.94</v>
      </c>
      <c r="E52" s="36">
        <v>285.69</v>
      </c>
      <c r="F52" s="30">
        <f t="shared" si="2"/>
        <v>1014.6700000000001</v>
      </c>
      <c r="G52" s="5"/>
      <c r="H52" s="54">
        <v>1200</v>
      </c>
      <c r="I52" s="6"/>
    </row>
    <row r="53" spans="1:9" s="43" customFormat="1" ht="12" customHeight="1">
      <c r="A53" s="25" t="s">
        <v>98</v>
      </c>
      <c r="B53" s="48">
        <v>26.99</v>
      </c>
      <c r="C53" s="36">
        <v>700.99</v>
      </c>
      <c r="D53" s="36">
        <v>20.75</v>
      </c>
      <c r="E53" s="36"/>
      <c r="F53" s="30">
        <f t="shared" si="2"/>
        <v>748.73</v>
      </c>
      <c r="G53" s="5"/>
      <c r="H53" s="54"/>
      <c r="I53" s="6"/>
    </row>
    <row r="54" spans="1:9" s="43" customFormat="1" ht="12" customHeight="1">
      <c r="A54" s="25" t="s">
        <v>99</v>
      </c>
      <c r="B54" s="48"/>
      <c r="C54" s="36">
        <v>290</v>
      </c>
      <c r="D54" s="36"/>
      <c r="E54" s="36">
        <v>780</v>
      </c>
      <c r="F54" s="30">
        <f t="shared" si="2"/>
        <v>1070</v>
      </c>
      <c r="G54" s="5"/>
      <c r="H54" s="54">
        <v>800</v>
      </c>
      <c r="I54" s="6"/>
    </row>
    <row r="55" spans="1:9" s="43" customFormat="1" ht="12" customHeight="1">
      <c r="A55" s="25" t="s">
        <v>100</v>
      </c>
      <c r="B55" s="48">
        <v>1550.03</v>
      </c>
      <c r="C55" s="36">
        <v>171.73</v>
      </c>
      <c r="D55" s="36"/>
      <c r="E55" s="36"/>
      <c r="F55" s="30">
        <f t="shared" si="2"/>
        <v>1721.76</v>
      </c>
      <c r="G55" s="5"/>
      <c r="H55" s="54">
        <v>2400</v>
      </c>
      <c r="I55" s="6"/>
    </row>
    <row r="56" spans="1:9" s="43" customFormat="1" ht="12" customHeight="1">
      <c r="A56" s="25" t="s">
        <v>101</v>
      </c>
      <c r="B56" s="48"/>
      <c r="C56" s="36">
        <v>50</v>
      </c>
      <c r="D56" s="36">
        <v>75</v>
      </c>
      <c r="E56" s="36"/>
      <c r="F56" s="30">
        <f t="shared" si="2"/>
        <v>125</v>
      </c>
      <c r="G56" s="5"/>
      <c r="H56" s="54">
        <v>240</v>
      </c>
      <c r="I56" s="6"/>
    </row>
    <row r="57" spans="1:9" s="43" customFormat="1" ht="12" customHeight="1">
      <c r="A57" s="25" t="s">
        <v>102</v>
      </c>
      <c r="B57" s="48"/>
      <c r="C57" s="36"/>
      <c r="D57" s="36">
        <v>675</v>
      </c>
      <c r="E57" s="36"/>
      <c r="F57" s="30">
        <f t="shared" si="2"/>
        <v>675</v>
      </c>
      <c r="G57" s="5"/>
      <c r="H57" s="54">
        <v>2000</v>
      </c>
      <c r="I57" s="6"/>
    </row>
    <row r="58" spans="1:9" s="43" customFormat="1" ht="12" customHeight="1">
      <c r="A58" s="25" t="s">
        <v>103</v>
      </c>
      <c r="B58" s="48"/>
      <c r="C58" s="36"/>
      <c r="D58" s="36"/>
      <c r="E58" s="36">
        <v>5654.72</v>
      </c>
      <c r="F58" s="30">
        <f t="shared" si="2"/>
        <v>5654.72</v>
      </c>
      <c r="G58" s="5"/>
      <c r="H58" s="54">
        <v>6400</v>
      </c>
      <c r="I58" s="6"/>
    </row>
    <row r="59" spans="1:9" s="43" customFormat="1" ht="12" customHeight="1">
      <c r="A59" s="25" t="s">
        <v>104</v>
      </c>
      <c r="B59" s="12"/>
      <c r="C59" s="12">
        <v>653.66</v>
      </c>
      <c r="D59" s="12">
        <v>25</v>
      </c>
      <c r="E59" s="12">
        <f>437.8+277</f>
        <v>714.8</v>
      </c>
      <c r="F59" s="30">
        <f t="shared" si="2"/>
        <v>1393.46</v>
      </c>
      <c r="G59" s="5"/>
      <c r="H59" s="54">
        <f>400+1000</f>
        <v>1400</v>
      </c>
      <c r="I59" s="6"/>
    </row>
    <row r="60" spans="1:9" s="43" customFormat="1" ht="12" customHeight="1">
      <c r="A60" s="25" t="s">
        <v>105</v>
      </c>
      <c r="B60" s="12">
        <v>723.31</v>
      </c>
      <c r="C60" s="36">
        <v>25</v>
      </c>
      <c r="D60" s="12">
        <v>78.71</v>
      </c>
      <c r="E60" s="12">
        <v>54.22</v>
      </c>
      <c r="F60" s="30">
        <f t="shared" si="2"/>
        <v>881.24</v>
      </c>
      <c r="G60" s="5"/>
      <c r="H60" s="54"/>
      <c r="I60" s="6"/>
    </row>
    <row r="61" spans="1:9" s="43" customFormat="1" ht="12" customHeight="1">
      <c r="A61" s="25" t="s">
        <v>106</v>
      </c>
      <c r="B61" s="12">
        <v>1353</v>
      </c>
      <c r="C61" s="36">
        <v>5402</v>
      </c>
      <c r="D61" s="12">
        <v>5970</v>
      </c>
      <c r="E61" s="12">
        <v>6286</v>
      </c>
      <c r="F61" s="30">
        <f t="shared" si="2"/>
        <v>19011</v>
      </c>
      <c r="G61" s="5"/>
      <c r="H61" s="54">
        <v>22457</v>
      </c>
      <c r="I61" s="6"/>
    </row>
    <row r="62" spans="1:9" s="43" customFormat="1" ht="12" customHeight="1">
      <c r="A62" s="25" t="s">
        <v>107</v>
      </c>
      <c r="B62" s="12">
        <v>25</v>
      </c>
      <c r="C62" s="12"/>
      <c r="D62" s="12">
        <v>72.9</v>
      </c>
      <c r="E62" s="12"/>
      <c r="F62" s="30">
        <f t="shared" si="2"/>
        <v>97.9</v>
      </c>
      <c r="G62" s="5"/>
      <c r="H62" s="54">
        <v>700</v>
      </c>
      <c r="I62" s="6"/>
    </row>
    <row r="63" spans="1:9" s="43" customFormat="1" ht="12" customHeight="1">
      <c r="A63" s="25" t="s">
        <v>108</v>
      </c>
      <c r="B63" s="50"/>
      <c r="C63" s="12">
        <v>580</v>
      </c>
      <c r="D63" s="12">
        <v>113.1</v>
      </c>
      <c r="E63" s="12">
        <v>168</v>
      </c>
      <c r="F63" s="30">
        <f t="shared" si="2"/>
        <v>861.1</v>
      </c>
      <c r="G63" s="5"/>
      <c r="H63" s="54">
        <v>400</v>
      </c>
      <c r="I63" s="6"/>
    </row>
    <row r="64" spans="1:9" s="43" customFormat="1" ht="12" customHeight="1">
      <c r="A64" s="25"/>
      <c r="B64" s="12"/>
      <c r="C64" s="12"/>
      <c r="D64" s="12"/>
      <c r="E64" s="12"/>
      <c r="F64" s="30"/>
      <c r="G64" s="5"/>
      <c r="H64" s="54"/>
      <c r="I64" s="6"/>
    </row>
    <row r="65" spans="1:9" s="43" customFormat="1" ht="12" customHeight="1">
      <c r="A65" s="22" t="s">
        <v>109</v>
      </c>
      <c r="B65" s="23"/>
      <c r="C65" s="23"/>
      <c r="D65" s="23"/>
      <c r="E65" s="23"/>
      <c r="F65" s="24"/>
      <c r="G65" s="5"/>
      <c r="H65" s="68"/>
      <c r="I65" s="6"/>
    </row>
    <row r="66" spans="1:9" s="43" customFormat="1" ht="12" customHeight="1">
      <c r="A66" s="51" t="s">
        <v>110</v>
      </c>
      <c r="B66" s="52"/>
      <c r="C66" s="52"/>
      <c r="D66" s="52"/>
      <c r="E66" s="52">
        <v>4234.16</v>
      </c>
      <c r="F66" s="26">
        <f aca="true" t="shared" si="3" ref="F66:F74">SUM(B66:E66)</f>
        <v>4234.16</v>
      </c>
      <c r="G66" s="5"/>
      <c r="H66" s="54">
        <v>6000</v>
      </c>
      <c r="I66" s="6"/>
    </row>
    <row r="67" spans="1:9" s="43" customFormat="1" ht="12" customHeight="1">
      <c r="A67" s="51" t="s">
        <v>96</v>
      </c>
      <c r="B67" s="52"/>
      <c r="C67" s="52"/>
      <c r="D67" s="52"/>
      <c r="E67" s="52"/>
      <c r="F67" s="26">
        <f t="shared" si="3"/>
        <v>0</v>
      </c>
      <c r="G67" s="5"/>
      <c r="H67" s="54">
        <v>100</v>
      </c>
      <c r="I67" s="6"/>
    </row>
    <row r="68" spans="1:9" s="43" customFormat="1" ht="12" customHeight="1">
      <c r="A68" s="51" t="s">
        <v>111</v>
      </c>
      <c r="B68" s="52"/>
      <c r="C68" s="52"/>
      <c r="D68" s="52">
        <v>1058.75</v>
      </c>
      <c r="E68" s="52"/>
      <c r="F68" s="26">
        <f t="shared" si="3"/>
        <v>1058.75</v>
      </c>
      <c r="G68" s="5"/>
      <c r="H68" s="54">
        <v>400</v>
      </c>
      <c r="I68" s="6"/>
    </row>
    <row r="69" spans="1:9" s="43" customFormat="1" ht="12" customHeight="1">
      <c r="A69" s="51" t="s">
        <v>112</v>
      </c>
      <c r="B69" s="52">
        <v>24.66</v>
      </c>
      <c r="C69" s="52">
        <v>214.12</v>
      </c>
      <c r="D69" s="52">
        <v>429.99</v>
      </c>
      <c r="E69" s="52">
        <v>341.88</v>
      </c>
      <c r="F69" s="26">
        <f t="shared" si="3"/>
        <v>1010.65</v>
      </c>
      <c r="G69" s="5"/>
      <c r="H69" s="54">
        <v>740</v>
      </c>
      <c r="I69" s="6"/>
    </row>
    <row r="70" spans="1:9" s="43" customFormat="1" ht="12" customHeight="1">
      <c r="A70" s="51" t="s">
        <v>113</v>
      </c>
      <c r="B70" s="52">
        <v>221.9</v>
      </c>
      <c r="C70" s="36">
        <v>83.92</v>
      </c>
      <c r="D70" s="52">
        <v>404.69</v>
      </c>
      <c r="E70" s="52">
        <v>161.57</v>
      </c>
      <c r="F70" s="26">
        <f t="shared" si="3"/>
        <v>872.0799999999999</v>
      </c>
      <c r="G70" s="5"/>
      <c r="H70" s="54">
        <v>1000</v>
      </c>
      <c r="I70" s="6"/>
    </row>
    <row r="71" spans="1:9" s="43" customFormat="1" ht="12" customHeight="1">
      <c r="A71" s="51" t="s">
        <v>0</v>
      </c>
      <c r="B71" s="52"/>
      <c r="C71" s="36">
        <v>77.09</v>
      </c>
      <c r="D71" s="52">
        <v>180.09</v>
      </c>
      <c r="E71" s="52">
        <v>139.44</v>
      </c>
      <c r="F71" s="26">
        <f t="shared" si="3"/>
        <v>396.62</v>
      </c>
      <c r="G71" s="5"/>
      <c r="H71" s="54">
        <v>700</v>
      </c>
      <c r="I71" s="6"/>
    </row>
    <row r="72" spans="1:9" s="43" customFormat="1" ht="12" customHeight="1">
      <c r="A72" s="51" t="s">
        <v>1</v>
      </c>
      <c r="B72" s="52">
        <v>219.65</v>
      </c>
      <c r="C72" s="36">
        <v>321.2</v>
      </c>
      <c r="D72" s="52">
        <v>241.04</v>
      </c>
      <c r="E72" s="52">
        <v>100</v>
      </c>
      <c r="F72" s="26">
        <f t="shared" si="3"/>
        <v>881.89</v>
      </c>
      <c r="G72" s="5"/>
      <c r="H72" s="54">
        <v>1400</v>
      </c>
      <c r="I72" s="6"/>
    </row>
    <row r="73" spans="1:9" s="43" customFormat="1" ht="12" customHeight="1">
      <c r="A73" s="51" t="s">
        <v>2</v>
      </c>
      <c r="B73" s="50">
        <v>1290.06</v>
      </c>
      <c r="C73" s="36">
        <v>115.08</v>
      </c>
      <c r="D73" s="52">
        <v>676.12</v>
      </c>
      <c r="E73" s="52">
        <v>115.08</v>
      </c>
      <c r="F73" s="26">
        <f t="shared" si="3"/>
        <v>2196.3399999999997</v>
      </c>
      <c r="G73" s="5"/>
      <c r="H73" s="54">
        <v>1600</v>
      </c>
      <c r="I73" s="6"/>
    </row>
    <row r="74" spans="1:9" s="43" customFormat="1" ht="12" customHeight="1">
      <c r="A74" s="51" t="s">
        <v>3</v>
      </c>
      <c r="B74" s="12"/>
      <c r="C74" s="36">
        <v>47.56</v>
      </c>
      <c r="D74" s="52"/>
      <c r="E74" s="52">
        <v>10</v>
      </c>
      <c r="F74" s="26">
        <f t="shared" si="3"/>
        <v>57.56</v>
      </c>
      <c r="G74" s="5"/>
      <c r="H74" s="54">
        <v>600</v>
      </c>
      <c r="I74" s="6"/>
    </row>
    <row r="75" spans="1:9" s="43" customFormat="1" ht="12" customHeight="1">
      <c r="A75" s="25"/>
      <c r="B75" s="12"/>
      <c r="C75" s="12"/>
      <c r="D75" s="12"/>
      <c r="E75" s="12"/>
      <c r="F75" s="30"/>
      <c r="G75" s="5"/>
      <c r="H75" s="54"/>
      <c r="I75" s="6"/>
    </row>
    <row r="76" spans="1:9" s="43" customFormat="1" ht="12" customHeight="1">
      <c r="A76" s="22" t="s">
        <v>4</v>
      </c>
      <c r="B76" s="23"/>
      <c r="C76" s="23"/>
      <c r="D76" s="23"/>
      <c r="E76" s="23"/>
      <c r="F76" s="24"/>
      <c r="G76" s="5"/>
      <c r="H76" s="68"/>
      <c r="I76" s="6"/>
    </row>
    <row r="77" spans="1:9" s="53" customFormat="1" ht="12" customHeight="1">
      <c r="A77" s="25" t="s">
        <v>65</v>
      </c>
      <c r="B77" s="12">
        <v>1393.01</v>
      </c>
      <c r="C77" s="12">
        <v>86.59</v>
      </c>
      <c r="D77" s="12"/>
      <c r="E77" s="12"/>
      <c r="F77" s="30">
        <f>SUM(B77:E77)</f>
        <v>1479.6</v>
      </c>
      <c r="G77" s="27"/>
      <c r="H77" s="54"/>
      <c r="I77" s="28"/>
    </row>
    <row r="78" spans="1:9" s="53" customFormat="1" ht="12" customHeight="1">
      <c r="A78" s="25" t="s">
        <v>64</v>
      </c>
      <c r="B78" s="12"/>
      <c r="C78" s="12"/>
      <c r="D78" s="12"/>
      <c r="E78" s="12">
        <v>200</v>
      </c>
      <c r="F78" s="30">
        <f>SUM(B78:E78)</f>
        <v>200</v>
      </c>
      <c r="G78" s="27"/>
      <c r="H78" s="54">
        <v>200</v>
      </c>
      <c r="I78" s="28"/>
    </row>
    <row r="79" spans="1:9" s="53" customFormat="1" ht="12" customHeight="1">
      <c r="A79" s="25" t="s">
        <v>5</v>
      </c>
      <c r="B79" s="12"/>
      <c r="C79" s="50">
        <v>932</v>
      </c>
      <c r="D79" s="54"/>
      <c r="E79" s="12">
        <v>142.08</v>
      </c>
      <c r="F79" s="30">
        <f>SUM(B79:E79)</f>
        <v>1074.08</v>
      </c>
      <c r="G79" s="27"/>
      <c r="H79" s="54">
        <v>2500</v>
      </c>
      <c r="I79" s="28"/>
    </row>
    <row r="80" spans="1:9" s="53" customFormat="1" ht="12" customHeight="1">
      <c r="A80" s="25" t="s">
        <v>6</v>
      </c>
      <c r="B80" s="12"/>
      <c r="C80" s="12"/>
      <c r="D80" s="12"/>
      <c r="E80" s="12"/>
      <c r="F80" s="30">
        <f>SUM(B80:E80)</f>
        <v>0</v>
      </c>
      <c r="G80" s="27"/>
      <c r="H80" s="54"/>
      <c r="I80" s="28"/>
    </row>
    <row r="81" spans="1:9" s="53" customFormat="1" ht="12" customHeight="1">
      <c r="A81" s="25"/>
      <c r="B81" s="12"/>
      <c r="C81" s="12"/>
      <c r="D81" s="12"/>
      <c r="E81" s="12"/>
      <c r="F81" s="30"/>
      <c r="G81" s="27"/>
      <c r="H81" s="54"/>
      <c r="I81" s="28"/>
    </row>
    <row r="82" spans="1:9" s="43" customFormat="1" ht="12" customHeight="1">
      <c r="A82" s="22" t="s">
        <v>7</v>
      </c>
      <c r="B82" s="23"/>
      <c r="C82" s="23"/>
      <c r="D82" s="23"/>
      <c r="E82" s="23"/>
      <c r="F82" s="24"/>
      <c r="G82" s="5"/>
      <c r="H82" s="68"/>
      <c r="I82" s="6"/>
    </row>
    <row r="83" spans="1:9" ht="11.25" customHeight="1">
      <c r="A83" s="25" t="s">
        <v>8</v>
      </c>
      <c r="B83" s="12">
        <f>7478.75+8069.29+71.36+4971.67-45.77</f>
        <v>20545.3</v>
      </c>
      <c r="C83" s="36">
        <f>20981.48+7570.44+4476.44+4052.67+14.73</f>
        <v>37095.76</v>
      </c>
      <c r="D83" s="12">
        <v>15395.46</v>
      </c>
      <c r="E83" s="12">
        <f>7287.4+11.66+4633.29+1509.19+2584.79</f>
        <v>16026.329999999998</v>
      </c>
      <c r="F83" s="30">
        <f>SUM(B83:E83)</f>
        <v>89062.84999999999</v>
      </c>
      <c r="G83" s="5"/>
      <c r="H83" s="54">
        <v>178800</v>
      </c>
      <c r="I83" s="6"/>
    </row>
    <row r="84" spans="1:9" ht="11.25" customHeight="1">
      <c r="A84" s="25" t="s">
        <v>9</v>
      </c>
      <c r="B84" s="12"/>
      <c r="C84" s="36">
        <v>15046</v>
      </c>
      <c r="D84" s="12"/>
      <c r="E84" s="12"/>
      <c r="F84" s="30">
        <f>SUM(B84:E84)</f>
        <v>15046</v>
      </c>
      <c r="G84" s="5"/>
      <c r="H84" s="54"/>
      <c r="I84" s="6"/>
    </row>
    <row r="85" spans="1:9" ht="11.25" customHeight="1">
      <c r="A85" s="25" t="s">
        <v>10</v>
      </c>
      <c r="B85" s="12">
        <v>16504</v>
      </c>
      <c r="C85" s="36"/>
      <c r="D85" s="12"/>
      <c r="E85" s="12"/>
      <c r="F85" s="30">
        <f aca="true" t="shared" si="4" ref="F85:F90">SUM(B85:E85)</f>
        <v>16504</v>
      </c>
      <c r="G85" s="5"/>
      <c r="H85" s="54">
        <v>60000</v>
      </c>
      <c r="I85" s="6"/>
    </row>
    <row r="86" spans="1:9" ht="11.25" customHeight="1">
      <c r="A86" s="25" t="s">
        <v>11</v>
      </c>
      <c r="B86" s="12"/>
      <c r="C86" s="36"/>
      <c r="D86" s="12">
        <v>54.88</v>
      </c>
      <c r="E86" s="12"/>
      <c r="F86" s="30">
        <f t="shared" si="4"/>
        <v>54.88</v>
      </c>
      <c r="G86" s="5"/>
      <c r="H86" s="54"/>
      <c r="I86" s="6"/>
    </row>
    <row r="87" spans="1:9" ht="11.25" customHeight="1">
      <c r="A87" s="25" t="s">
        <v>65</v>
      </c>
      <c r="B87" s="12">
        <v>16000</v>
      </c>
      <c r="C87" s="36"/>
      <c r="D87" s="12"/>
      <c r="E87" s="12"/>
      <c r="F87" s="30">
        <f t="shared" si="4"/>
        <v>16000</v>
      </c>
      <c r="G87" s="5"/>
      <c r="H87" s="54"/>
      <c r="I87" s="6"/>
    </row>
    <row r="88" spans="1:9" ht="11.25" customHeight="1">
      <c r="A88" s="25" t="s">
        <v>12</v>
      </c>
      <c r="B88" s="12"/>
      <c r="C88" s="36">
        <v>245</v>
      </c>
      <c r="D88" s="12"/>
      <c r="E88" s="12"/>
      <c r="F88" s="30">
        <f t="shared" si="4"/>
        <v>245</v>
      </c>
      <c r="G88" s="5"/>
      <c r="H88" s="54"/>
      <c r="I88" s="6"/>
    </row>
    <row r="89" spans="1:9" ht="11.25" customHeight="1">
      <c r="A89" s="25" t="s">
        <v>13</v>
      </c>
      <c r="B89" s="12"/>
      <c r="C89" s="36"/>
      <c r="D89" s="12">
        <v>24013.63</v>
      </c>
      <c r="E89" s="12"/>
      <c r="F89" s="30">
        <f t="shared" si="4"/>
        <v>24013.63</v>
      </c>
      <c r="G89" s="5"/>
      <c r="H89" s="54"/>
      <c r="I89" s="6"/>
    </row>
    <row r="90" spans="1:9" ht="11.25" customHeight="1">
      <c r="A90" s="25" t="s">
        <v>14</v>
      </c>
      <c r="B90" s="12">
        <v>507.92</v>
      </c>
      <c r="C90" s="36">
        <v>507.92</v>
      </c>
      <c r="D90" s="12">
        <v>507.92</v>
      </c>
      <c r="E90" s="12">
        <v>507.92</v>
      </c>
      <c r="F90" s="30">
        <f t="shared" si="4"/>
        <v>2031.68</v>
      </c>
      <c r="G90" s="5"/>
      <c r="H90" s="54">
        <v>2028</v>
      </c>
      <c r="I90" s="6"/>
    </row>
    <row r="91" spans="1:9" ht="11.25" customHeight="1">
      <c r="A91" s="25" t="s">
        <v>15</v>
      </c>
      <c r="B91" s="12">
        <v>3132</v>
      </c>
      <c r="C91" s="36">
        <v>3132</v>
      </c>
      <c r="D91" s="12">
        <v>3132</v>
      </c>
      <c r="E91" s="12">
        <v>3132</v>
      </c>
      <c r="F91" s="30">
        <f>SUM(B91:E91)</f>
        <v>12528</v>
      </c>
      <c r="G91" s="5"/>
      <c r="H91" s="54">
        <v>12528</v>
      </c>
      <c r="I91" s="6"/>
    </row>
    <row r="92" spans="1:9" ht="11.25" customHeight="1">
      <c r="A92" s="25" t="s">
        <v>16</v>
      </c>
      <c r="B92" s="12"/>
      <c r="C92" s="12"/>
      <c r="D92" s="12"/>
      <c r="F92" s="30"/>
      <c r="G92" s="5"/>
      <c r="H92" s="54"/>
      <c r="I92" s="6"/>
    </row>
    <row r="93" spans="1:9" ht="11.25" customHeight="1">
      <c r="A93" s="25" t="s">
        <v>17</v>
      </c>
      <c r="B93" s="52"/>
      <c r="C93" s="12"/>
      <c r="D93" s="12"/>
      <c r="E93" s="12"/>
      <c r="F93" s="30">
        <f>SUM(B93:E93)</f>
        <v>0</v>
      </c>
      <c r="G93" s="5"/>
      <c r="H93" s="54"/>
      <c r="I93" s="6"/>
    </row>
    <row r="94" spans="1:9" ht="12" customHeight="1" thickBot="1">
      <c r="A94" s="55"/>
      <c r="B94" s="36"/>
      <c r="C94" s="36"/>
      <c r="D94" s="36"/>
      <c r="E94" s="36"/>
      <c r="F94" s="56"/>
      <c r="G94" s="5"/>
      <c r="H94" s="54"/>
      <c r="I94" s="6"/>
    </row>
    <row r="95" spans="1:9" ht="12" customHeight="1" thickBot="1">
      <c r="A95" s="57" t="s">
        <v>18</v>
      </c>
      <c r="B95" s="58">
        <f>SUM(B42:B94)</f>
        <v>73357.22</v>
      </c>
      <c r="C95" s="58">
        <f>SUM(C42:C94)</f>
        <v>76869.25</v>
      </c>
      <c r="D95" s="58">
        <f>SUM(D42:D94)</f>
        <v>62371.2</v>
      </c>
      <c r="E95" s="58">
        <f>SUM(E42:E94)</f>
        <v>47771.04</v>
      </c>
      <c r="F95" s="59">
        <f>SUM(B95:E95)</f>
        <v>260368.71</v>
      </c>
      <c r="G95" s="5"/>
      <c r="H95" s="58">
        <f>SUM(H42:H94)</f>
        <v>343383</v>
      </c>
      <c r="I95" s="6"/>
    </row>
    <row r="96" spans="1:9" ht="12" customHeight="1">
      <c r="A96" s="25"/>
      <c r="B96" s="58"/>
      <c r="C96" s="58"/>
      <c r="D96" s="58"/>
      <c r="E96" s="58"/>
      <c r="F96" s="59"/>
      <c r="G96" s="5"/>
      <c r="H96" s="54"/>
      <c r="I96" s="6"/>
    </row>
    <row r="97" spans="1:9" ht="12" customHeight="1">
      <c r="A97" s="60" t="s">
        <v>19</v>
      </c>
      <c r="B97" s="25">
        <f aca="true" t="shared" si="5" ref="B97:H97">+B40-B95</f>
        <v>4321.75</v>
      </c>
      <c r="C97" s="25">
        <f t="shared" si="5"/>
        <v>-7084.779999999999</v>
      </c>
      <c r="D97" s="25">
        <f t="shared" si="5"/>
        <v>7359.200000000012</v>
      </c>
      <c r="E97" s="25">
        <f t="shared" si="5"/>
        <v>61135.579999999994</v>
      </c>
      <c r="F97" s="31">
        <f t="shared" si="5"/>
        <v>65731.75000000003</v>
      </c>
      <c r="G97" s="5"/>
      <c r="H97" s="25">
        <f t="shared" si="5"/>
        <v>-9202</v>
      </c>
      <c r="I97" s="6"/>
    </row>
    <row r="98" spans="1:9" ht="12" customHeight="1" thickBot="1">
      <c r="A98" s="61"/>
      <c r="F98" s="4"/>
      <c r="G98" s="5"/>
      <c r="H98" s="54"/>
      <c r="I98" s="6"/>
    </row>
    <row r="99" spans="1:9" ht="12" customHeight="1" thickBot="1" thickTop="1">
      <c r="A99" s="62" t="s">
        <v>20</v>
      </c>
      <c r="B99" s="17">
        <f aca="true" t="shared" si="6" ref="B99:H99">+B4+B97</f>
        <v>151237.6</v>
      </c>
      <c r="C99" s="17">
        <f t="shared" si="6"/>
        <v>144152.82</v>
      </c>
      <c r="D99" s="17">
        <f t="shared" si="6"/>
        <v>151512.02000000002</v>
      </c>
      <c r="E99" s="17">
        <f t="shared" si="6"/>
        <v>212647.6</v>
      </c>
      <c r="F99" s="18">
        <f t="shared" si="6"/>
        <v>212647.60000000003</v>
      </c>
      <c r="G99" s="5"/>
      <c r="H99" s="17">
        <f t="shared" si="6"/>
        <v>137714</v>
      </c>
      <c r="I99" s="6"/>
    </row>
    <row r="100" spans="2:9" ht="12" customHeight="1" thickTop="1">
      <c r="B100" s="20"/>
      <c r="C100" s="20"/>
      <c r="D100" s="20"/>
      <c r="E100" s="20"/>
      <c r="F100" s="20"/>
      <c r="G100" s="63"/>
      <c r="H100" s="63"/>
      <c r="I100" s="63"/>
    </row>
  </sheetData>
  <mergeCells count="1">
    <mergeCell ref="B1:F1"/>
  </mergeCells>
  <printOptions/>
  <pageMargins left="0.75" right="0.75" top="0.5" bottom="0.25" header="0.25" footer="0"/>
  <pageSetup fitToHeight="1" fitToWidth="1" horizontalDpi="300" verticalDpi="300" orientation="portrait" paperSize="3" scale="60"/>
  <headerFooter alignWithMargins="0">
    <oddHeader>&amp;L&amp;"Arial,Bold"North St. Louis County Habitat for Humanity &amp;R&amp;D</oddHeader>
    <oddFooter xml:space="preserve">&amp;C&amp;"Arial,Bold"&amp;12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St. Louis County Habitat for Humanity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Volunteer Station</dc:creator>
  <cp:keywords/>
  <dc:description/>
  <cp:lastModifiedBy>Susan Thompson</cp:lastModifiedBy>
  <cp:lastPrinted>2012-03-13T18:46:26Z</cp:lastPrinted>
  <dcterms:created xsi:type="dcterms:W3CDTF">2010-11-18T19:39:47Z</dcterms:created>
  <dcterms:modified xsi:type="dcterms:W3CDTF">2011-03-09T00:07:28Z</dcterms:modified>
  <cp:category/>
  <cp:version/>
  <cp:contentType/>
  <cp:contentStatus/>
</cp:coreProperties>
</file>